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10890" yWindow="165" windowWidth="17850" windowHeight="13815"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N4" i="4" l="1"/>
  <c r="N5" i="4"/>
  <c r="N6" i="4"/>
  <c r="N7" i="4"/>
  <c r="N8" i="4"/>
  <c r="N9" i="4"/>
  <c r="N10" i="4"/>
  <c r="N11" i="4"/>
  <c r="N12" i="4"/>
  <c r="N13" i="4"/>
  <c r="N14" i="4"/>
  <c r="N15" i="4"/>
  <c r="N16" i="4"/>
  <c r="N17" i="4"/>
  <c r="N18" i="4"/>
  <c r="N19" i="4"/>
  <c r="N20" i="4"/>
  <c r="N21" i="4"/>
  <c r="N22" i="4"/>
  <c r="N23" i="4"/>
  <c r="N24" i="4"/>
  <c r="I4" i="4"/>
  <c r="K4" i="4"/>
  <c r="I5" i="4"/>
  <c r="K5" i="4"/>
  <c r="I6" i="4"/>
  <c r="K6" i="4"/>
  <c r="I7" i="4"/>
  <c r="K7" i="4"/>
  <c r="I8" i="4"/>
  <c r="K8" i="4"/>
  <c r="I9" i="4"/>
  <c r="K9" i="4"/>
  <c r="I10" i="4"/>
  <c r="K10" i="4"/>
  <c r="I11" i="4"/>
  <c r="K11" i="4"/>
  <c r="I12" i="4"/>
  <c r="K12" i="4"/>
  <c r="I13" i="4"/>
  <c r="K13" i="4"/>
  <c r="I14" i="4"/>
  <c r="K14" i="4"/>
  <c r="I15" i="4"/>
  <c r="K15" i="4"/>
  <c r="I16" i="4"/>
  <c r="K16" i="4"/>
  <c r="I17" i="4"/>
  <c r="K17" i="4"/>
  <c r="I18" i="4"/>
  <c r="K18" i="4"/>
  <c r="I19" i="4"/>
  <c r="K19" i="4"/>
  <c r="I20" i="4"/>
  <c r="K20" i="4"/>
  <c r="I21" i="4"/>
  <c r="K21" i="4"/>
  <c r="I22" i="4"/>
  <c r="K22" i="4"/>
  <c r="I23" i="4"/>
  <c r="K23" i="4"/>
  <c r="I24" i="4"/>
  <c r="K24" i="4"/>
  <c r="I4" i="2"/>
  <c r="N4" i="2"/>
  <c r="I5" i="2"/>
  <c r="N5" i="2"/>
  <c r="I6" i="2"/>
  <c r="N6" i="2"/>
  <c r="I7" i="2"/>
  <c r="N7" i="2"/>
  <c r="I8" i="2"/>
  <c r="N8" i="2"/>
  <c r="I9" i="2"/>
  <c r="N9" i="2"/>
  <c r="I10" i="2"/>
  <c r="N10" i="2"/>
  <c r="I11" i="2"/>
  <c r="N11" i="2"/>
  <c r="I12" i="2"/>
  <c r="N12" i="2"/>
  <c r="I13" i="2"/>
  <c r="N13" i="2"/>
  <c r="I14" i="2"/>
  <c r="N14" i="2"/>
  <c r="I15" i="2"/>
  <c r="N15" i="2"/>
  <c r="I16" i="2"/>
  <c r="N16" i="2"/>
  <c r="I17" i="2"/>
  <c r="N17" i="2"/>
  <c r="I18" i="2"/>
  <c r="N18" i="2"/>
  <c r="I19" i="2"/>
  <c r="N19" i="2"/>
  <c r="I20" i="2"/>
  <c r="N20" i="2"/>
  <c r="I21" i="2"/>
  <c r="N21" i="2"/>
  <c r="I22" i="2"/>
  <c r="N22" i="2"/>
  <c r="I23" i="2"/>
  <c r="N23" i="2"/>
  <c r="I24" i="2"/>
  <c r="N24" i="2"/>
  <c r="S19" i="19"/>
  <c r="S19" i="18"/>
  <c r="S19" i="1"/>
  <c r="M37" i="18"/>
  <c r="K26" i="18"/>
  <c r="Q33" i="18"/>
  <c r="Q34" i="18"/>
  <c r="Q35" i="18"/>
  <c r="Q36" i="18"/>
  <c r="Q37" i="18"/>
  <c r="L61" i="18"/>
  <c r="K61" i="18"/>
  <c r="M84" i="18"/>
  <c r="L43" i="18"/>
  <c r="M43" i="18"/>
  <c r="L44" i="18"/>
  <c r="M85" i="18"/>
  <c r="M44" i="18"/>
  <c r="L45" i="18"/>
  <c r="M86" i="18"/>
  <c r="M45" i="18"/>
  <c r="L46" i="18"/>
  <c r="M87" i="18"/>
  <c r="M46" i="18"/>
  <c r="L47" i="18"/>
  <c r="M88" i="18"/>
  <c r="M47" i="18"/>
  <c r="L48" i="18"/>
  <c r="M89" i="18"/>
  <c r="M48" i="18"/>
  <c r="L49" i="18"/>
  <c r="M90" i="18"/>
  <c r="M49" i="18"/>
  <c r="L50" i="18"/>
  <c r="M91" i="18"/>
  <c r="M50" i="18"/>
  <c r="L51" i="18"/>
  <c r="M92" i="18"/>
  <c r="M51" i="18"/>
  <c r="L52" i="18"/>
  <c r="M93" i="18"/>
  <c r="M52" i="18"/>
  <c r="L53" i="18"/>
  <c r="M94" i="18"/>
  <c r="M53" i="18"/>
  <c r="L54" i="18"/>
  <c r="M95" i="18"/>
  <c r="M54" i="18"/>
  <c r="L55" i="18"/>
  <c r="M96" i="18"/>
  <c r="M55" i="18"/>
  <c r="L56" i="18"/>
  <c r="M97" i="18"/>
  <c r="M56" i="18"/>
  <c r="L57" i="18"/>
  <c r="M98" i="18"/>
  <c r="M57" i="18"/>
  <c r="L58" i="18"/>
  <c r="M99" i="18"/>
  <c r="M58" i="18"/>
  <c r="L59" i="18"/>
  <c r="M100" i="18"/>
  <c r="M59" i="18"/>
  <c r="L60" i="18"/>
  <c r="M101" i="18"/>
  <c r="M60" i="18"/>
  <c r="M102" i="18"/>
  <c r="M61" i="18"/>
  <c r="AB61" i="18"/>
  <c r="B31" i="4"/>
  <c r="D30" i="4"/>
  <c r="E30" i="4"/>
  <c r="F30" i="4"/>
  <c r="G30" i="4"/>
  <c r="H30" i="4"/>
  <c r="I30" i="4"/>
  <c r="J30" i="4"/>
  <c r="K30" i="4"/>
  <c r="L30" i="4"/>
  <c r="N33" i="18"/>
  <c r="B41" i="4"/>
  <c r="D39" i="4"/>
  <c r="E39" i="4"/>
  <c r="F39" i="4"/>
  <c r="G39" i="4"/>
  <c r="H39" i="4"/>
  <c r="I39" i="4"/>
  <c r="J39" i="4"/>
  <c r="K39" i="4"/>
  <c r="L39" i="4"/>
  <c r="N34" i="18"/>
  <c r="B52" i="4"/>
  <c r="D50" i="4"/>
  <c r="E50" i="4"/>
  <c r="B51" i="4"/>
  <c r="F47" i="4"/>
  <c r="F50" i="4"/>
  <c r="G50" i="4"/>
  <c r="H50" i="4"/>
  <c r="I50" i="4"/>
  <c r="J50" i="4"/>
  <c r="K50" i="4"/>
  <c r="L50" i="4"/>
  <c r="N35" i="18"/>
  <c r="B67" i="4"/>
  <c r="D65" i="4"/>
  <c r="E65" i="4"/>
  <c r="F65" i="4"/>
  <c r="G65" i="4"/>
  <c r="H65" i="4"/>
  <c r="I65" i="4"/>
  <c r="J65" i="4"/>
  <c r="K65" i="4"/>
  <c r="L65" i="4"/>
  <c r="N36" i="18"/>
  <c r="N37" i="18"/>
  <c r="N84" i="18"/>
  <c r="AB43" i="18"/>
  <c r="N43" i="18"/>
  <c r="AB44" i="18"/>
  <c r="N85" i="18"/>
  <c r="N44" i="18"/>
  <c r="AB45" i="18"/>
  <c r="N86" i="18"/>
  <c r="N45" i="18"/>
  <c r="AB46" i="18"/>
  <c r="N87" i="18"/>
  <c r="N46" i="18"/>
  <c r="AB47" i="18"/>
  <c r="N88" i="18"/>
  <c r="N47" i="18"/>
  <c r="AB48" i="18"/>
  <c r="N89" i="18"/>
  <c r="N48" i="18"/>
  <c r="AB49" i="18"/>
  <c r="N90" i="18"/>
  <c r="N49" i="18"/>
  <c r="AB50" i="18"/>
  <c r="N91" i="18"/>
  <c r="N50" i="18"/>
  <c r="AB51" i="18"/>
  <c r="N92" i="18"/>
  <c r="N51" i="18"/>
  <c r="AB52" i="18"/>
  <c r="N93" i="18"/>
  <c r="N52" i="18"/>
  <c r="AB53" i="18"/>
  <c r="N94" i="18"/>
  <c r="N53" i="18"/>
  <c r="AB54" i="18"/>
  <c r="N95" i="18"/>
  <c r="N54" i="18"/>
  <c r="AB55" i="18"/>
  <c r="N96" i="18"/>
  <c r="N55" i="18"/>
  <c r="AB56" i="18"/>
  <c r="N97" i="18"/>
  <c r="N56" i="18"/>
  <c r="AB57" i="18"/>
  <c r="N98" i="18"/>
  <c r="N57" i="18"/>
  <c r="AB58" i="18"/>
  <c r="N99" i="18"/>
  <c r="N58" i="18"/>
  <c r="AB59" i="18"/>
  <c r="N100" i="18"/>
  <c r="N59" i="18"/>
  <c r="AB60" i="18"/>
  <c r="N101" i="18"/>
  <c r="N60" i="18"/>
  <c r="N102" i="18"/>
  <c r="N61" i="18"/>
  <c r="AC61" i="18"/>
  <c r="O33" i="18"/>
  <c r="O34" i="18"/>
  <c r="O35" i="18"/>
  <c r="O36" i="18"/>
  <c r="O37" i="18"/>
  <c r="O84" i="18"/>
  <c r="AC43" i="18"/>
  <c r="O43" i="18"/>
  <c r="AC44" i="18"/>
  <c r="O85" i="18"/>
  <c r="O44" i="18"/>
  <c r="AC45" i="18"/>
  <c r="O86" i="18"/>
  <c r="O45" i="18"/>
  <c r="AC46" i="18"/>
  <c r="O87" i="18"/>
  <c r="O46" i="18"/>
  <c r="AC47" i="18"/>
  <c r="O88" i="18"/>
  <c r="O47" i="18"/>
  <c r="AC48" i="18"/>
  <c r="O89" i="18"/>
  <c r="O48" i="18"/>
  <c r="AC49" i="18"/>
  <c r="O90" i="18"/>
  <c r="O49" i="18"/>
  <c r="AC50" i="18"/>
  <c r="O91" i="18"/>
  <c r="O50" i="18"/>
  <c r="AC51" i="18"/>
  <c r="O92" i="18"/>
  <c r="O51" i="18"/>
  <c r="AC52" i="18"/>
  <c r="O93" i="18"/>
  <c r="O52" i="18"/>
  <c r="AC53" i="18"/>
  <c r="O94" i="18"/>
  <c r="O53" i="18"/>
  <c r="AC54" i="18"/>
  <c r="O95" i="18"/>
  <c r="O54" i="18"/>
  <c r="AC55" i="18"/>
  <c r="O96" i="18"/>
  <c r="O55" i="18"/>
  <c r="AC56" i="18"/>
  <c r="O97" i="18"/>
  <c r="O56" i="18"/>
  <c r="AC57" i="18"/>
  <c r="O98" i="18"/>
  <c r="O57" i="18"/>
  <c r="AC58" i="18"/>
  <c r="O99" i="18"/>
  <c r="O58" i="18"/>
  <c r="AC59" i="18"/>
  <c r="O100" i="18"/>
  <c r="O59" i="18"/>
  <c r="AC60" i="18"/>
  <c r="O101" i="18"/>
  <c r="O60" i="18"/>
  <c r="O102" i="18"/>
  <c r="O61" i="18"/>
  <c r="AD61" i="18"/>
  <c r="P84" i="18"/>
  <c r="AD43" i="18"/>
  <c r="P43" i="18"/>
  <c r="AD44" i="18"/>
  <c r="P85" i="18"/>
  <c r="P44" i="18"/>
  <c r="AD45" i="18"/>
  <c r="P86" i="18"/>
  <c r="P45" i="18"/>
  <c r="AD46" i="18"/>
  <c r="P87" i="18"/>
  <c r="P46" i="18"/>
  <c r="AD47" i="18"/>
  <c r="P88" i="18"/>
  <c r="P47" i="18"/>
  <c r="AD48" i="18"/>
  <c r="P89" i="18"/>
  <c r="P48" i="18"/>
  <c r="AD49" i="18"/>
  <c r="P90" i="18"/>
  <c r="P49" i="18"/>
  <c r="AD50" i="18"/>
  <c r="P91" i="18"/>
  <c r="P50" i="18"/>
  <c r="AD51" i="18"/>
  <c r="P92" i="18"/>
  <c r="P51" i="18"/>
  <c r="AD52" i="18"/>
  <c r="P93" i="18"/>
  <c r="P52" i="18"/>
  <c r="AD53" i="18"/>
  <c r="P94" i="18"/>
  <c r="P53" i="18"/>
  <c r="AD54" i="18"/>
  <c r="P95" i="18"/>
  <c r="P54" i="18"/>
  <c r="AD55" i="18"/>
  <c r="P96" i="18"/>
  <c r="P55" i="18"/>
  <c r="AD56" i="18"/>
  <c r="P97" i="18"/>
  <c r="P56" i="18"/>
  <c r="AD57" i="18"/>
  <c r="P98" i="18"/>
  <c r="P57" i="18"/>
  <c r="AD58" i="18"/>
  <c r="P99" i="18"/>
  <c r="P58" i="18"/>
  <c r="AD59" i="18"/>
  <c r="P100" i="18"/>
  <c r="P59" i="18"/>
  <c r="AD60" i="18"/>
  <c r="P101" i="18"/>
  <c r="P60" i="18"/>
  <c r="P102" i="18"/>
  <c r="P61" i="18"/>
  <c r="Q61" i="18"/>
  <c r="Q22" i="18"/>
  <c r="S61" i="18"/>
  <c r="T61" i="18"/>
  <c r="U61" i="18"/>
  <c r="V61" i="18"/>
  <c r="W61" i="18"/>
  <c r="AE61" i="18"/>
  <c r="L62" i="18"/>
  <c r="K62" i="18"/>
  <c r="L66" i="18"/>
  <c r="M66" i="18"/>
  <c r="M103" i="18"/>
  <c r="M62" i="18"/>
  <c r="AB62" i="18"/>
  <c r="AB66" i="18"/>
  <c r="N66" i="18"/>
  <c r="N103" i="18"/>
  <c r="N62" i="18"/>
  <c r="AC62" i="18"/>
  <c r="AC66" i="18"/>
  <c r="O66" i="18"/>
  <c r="O103" i="18"/>
  <c r="O62" i="18"/>
  <c r="AD62" i="18"/>
  <c r="AD66" i="18"/>
  <c r="P66" i="18"/>
  <c r="P103" i="18"/>
  <c r="P62" i="18"/>
  <c r="Q62" i="18"/>
  <c r="S62" i="18"/>
  <c r="T62" i="18"/>
  <c r="U62" i="18"/>
  <c r="V62" i="18"/>
  <c r="W62" i="18"/>
  <c r="AE62" i="18"/>
  <c r="L63" i="18"/>
  <c r="K63" i="18"/>
  <c r="L67" i="18"/>
  <c r="M67" i="18"/>
  <c r="M104" i="18"/>
  <c r="M63" i="18"/>
  <c r="AB63" i="18"/>
  <c r="AB67" i="18"/>
  <c r="N67" i="18"/>
  <c r="N104" i="18"/>
  <c r="N63" i="18"/>
  <c r="AC63" i="18"/>
  <c r="AC67" i="18"/>
  <c r="O67" i="18"/>
  <c r="O104" i="18"/>
  <c r="O63" i="18"/>
  <c r="AD63" i="18"/>
  <c r="AD67" i="18"/>
  <c r="P67" i="18"/>
  <c r="P104" i="18"/>
  <c r="P63" i="18"/>
  <c r="Q63" i="18"/>
  <c r="S63" i="18"/>
  <c r="T63" i="18"/>
  <c r="U63" i="18"/>
  <c r="V63" i="18"/>
  <c r="W63" i="18"/>
  <c r="AE63" i="18"/>
  <c r="L64" i="18"/>
  <c r="K64" i="18"/>
  <c r="M64" i="18"/>
  <c r="AB64" i="18"/>
  <c r="N64" i="18"/>
  <c r="AC64" i="18"/>
  <c r="O64" i="18"/>
  <c r="AD64" i="18"/>
  <c r="P64" i="18"/>
  <c r="Q64" i="18"/>
  <c r="S64" i="18"/>
  <c r="T64" i="18"/>
  <c r="U64" i="18"/>
  <c r="V64" i="18"/>
  <c r="W64" i="18"/>
  <c r="AE64" i="18"/>
  <c r="L65" i="18"/>
  <c r="K65" i="18"/>
  <c r="M65" i="18"/>
  <c r="AB65" i="18"/>
  <c r="N65" i="18"/>
  <c r="AC65" i="18"/>
  <c r="O65" i="18"/>
  <c r="AD65" i="18"/>
  <c r="P65" i="18"/>
  <c r="Q65" i="18"/>
  <c r="S65" i="18"/>
  <c r="T65" i="18"/>
  <c r="U65" i="18"/>
  <c r="V65" i="18"/>
  <c r="W65" i="18"/>
  <c r="AE65" i="18"/>
  <c r="M35" i="1"/>
  <c r="M33" i="1"/>
  <c r="M34" i="1"/>
  <c r="M36" i="1"/>
  <c r="M37" i="1"/>
  <c r="K26" i="1"/>
  <c r="Q33" i="1"/>
  <c r="Q34" i="1"/>
  <c r="Q35" i="1"/>
  <c r="Q36" i="1"/>
  <c r="Q37" i="1"/>
  <c r="L61" i="1"/>
  <c r="K61" i="1"/>
  <c r="M82" i="1"/>
  <c r="L43" i="1"/>
  <c r="M43" i="1"/>
  <c r="L44" i="1"/>
  <c r="M83" i="1"/>
  <c r="M44" i="1"/>
  <c r="L45" i="1"/>
  <c r="M84" i="1"/>
  <c r="M45" i="1"/>
  <c r="L46" i="1"/>
  <c r="M85" i="1"/>
  <c r="M46" i="1"/>
  <c r="L47" i="1"/>
  <c r="M86" i="1"/>
  <c r="M47" i="1"/>
  <c r="L48" i="1"/>
  <c r="M87" i="1"/>
  <c r="M48" i="1"/>
  <c r="L49" i="1"/>
  <c r="M88" i="1"/>
  <c r="M49" i="1"/>
  <c r="L50" i="1"/>
  <c r="M89" i="1"/>
  <c r="M50" i="1"/>
  <c r="L51" i="1"/>
  <c r="M90" i="1"/>
  <c r="M51" i="1"/>
  <c r="L52" i="1"/>
  <c r="M91" i="1"/>
  <c r="M52" i="1"/>
  <c r="L53" i="1"/>
  <c r="M92" i="1"/>
  <c r="M53" i="1"/>
  <c r="L54" i="1"/>
  <c r="M93" i="1"/>
  <c r="M54" i="1"/>
  <c r="L55" i="1"/>
  <c r="M94" i="1"/>
  <c r="M55" i="1"/>
  <c r="L56" i="1"/>
  <c r="M95" i="1"/>
  <c r="M56" i="1"/>
  <c r="L57" i="1"/>
  <c r="M96" i="1"/>
  <c r="M57" i="1"/>
  <c r="L58" i="1"/>
  <c r="M97" i="1"/>
  <c r="M58" i="1"/>
  <c r="L59" i="1"/>
  <c r="M98" i="1"/>
  <c r="M59" i="1"/>
  <c r="L60" i="1"/>
  <c r="M99" i="1"/>
  <c r="M60" i="1"/>
  <c r="M100" i="1"/>
  <c r="M61" i="1"/>
  <c r="AD61" i="1"/>
  <c r="B32" i="2"/>
  <c r="D31" i="2"/>
  <c r="E31" i="2"/>
  <c r="F31" i="2"/>
  <c r="G31" i="2"/>
  <c r="H31" i="2"/>
  <c r="I31" i="2"/>
  <c r="J31" i="2"/>
  <c r="K31" i="2"/>
  <c r="L31" i="2"/>
  <c r="N33" i="1"/>
  <c r="B42" i="2"/>
  <c r="D40" i="2"/>
  <c r="E40" i="2"/>
  <c r="F40" i="2"/>
  <c r="G40" i="2"/>
  <c r="H40" i="2"/>
  <c r="I40" i="2"/>
  <c r="J40" i="2"/>
  <c r="K40" i="2"/>
  <c r="L40" i="2"/>
  <c r="N34" i="1"/>
  <c r="B53" i="2"/>
  <c r="D51" i="2"/>
  <c r="E51" i="2"/>
  <c r="B52" i="2"/>
  <c r="F51" i="2"/>
  <c r="G51" i="2"/>
  <c r="H51" i="2"/>
  <c r="I51" i="2"/>
  <c r="J51" i="2"/>
  <c r="K51" i="2"/>
  <c r="L51" i="2"/>
  <c r="N35" i="1"/>
  <c r="B68" i="2"/>
  <c r="D66" i="2"/>
  <c r="E66" i="2"/>
  <c r="F66" i="2"/>
  <c r="G66" i="2"/>
  <c r="H66" i="2"/>
  <c r="I66" i="2"/>
  <c r="J66" i="2"/>
  <c r="K66" i="2"/>
  <c r="L66" i="2"/>
  <c r="N36" i="1"/>
  <c r="N37" i="1"/>
  <c r="N82" i="1"/>
  <c r="AD43" i="1"/>
  <c r="N43" i="1"/>
  <c r="AD44" i="1"/>
  <c r="N83" i="1"/>
  <c r="N44" i="1"/>
  <c r="AD45" i="1"/>
  <c r="N84" i="1"/>
  <c r="N45" i="1"/>
  <c r="AD46" i="1"/>
  <c r="N85" i="1"/>
  <c r="N46" i="1"/>
  <c r="AD47" i="1"/>
  <c r="N86" i="1"/>
  <c r="N47" i="1"/>
  <c r="AD48" i="1"/>
  <c r="N87" i="1"/>
  <c r="N48" i="1"/>
  <c r="AD49" i="1"/>
  <c r="N88" i="1"/>
  <c r="N49" i="1"/>
  <c r="AD50" i="1"/>
  <c r="N89" i="1"/>
  <c r="N50" i="1"/>
  <c r="AD51" i="1"/>
  <c r="N90" i="1"/>
  <c r="N51" i="1"/>
  <c r="AD52" i="1"/>
  <c r="N91" i="1"/>
  <c r="N52" i="1"/>
  <c r="AD53" i="1"/>
  <c r="N92" i="1"/>
  <c r="N53" i="1"/>
  <c r="AD54" i="1"/>
  <c r="N93" i="1"/>
  <c r="N54" i="1"/>
  <c r="AD55" i="1"/>
  <c r="N94" i="1"/>
  <c r="N55" i="1"/>
  <c r="AD56" i="1"/>
  <c r="N95" i="1"/>
  <c r="N56" i="1"/>
  <c r="AD57" i="1"/>
  <c r="N96" i="1"/>
  <c r="N57" i="1"/>
  <c r="AD58" i="1"/>
  <c r="N97" i="1"/>
  <c r="N58" i="1"/>
  <c r="AD59" i="1"/>
  <c r="N98" i="1"/>
  <c r="N59" i="1"/>
  <c r="AD60" i="1"/>
  <c r="N99" i="1"/>
  <c r="N60" i="1"/>
  <c r="N100" i="1"/>
  <c r="N61" i="1"/>
  <c r="AE61" i="1"/>
  <c r="O33" i="1"/>
  <c r="O34" i="1"/>
  <c r="O35" i="1"/>
  <c r="O36" i="1"/>
  <c r="O37" i="1"/>
  <c r="O82" i="1"/>
  <c r="AE43" i="1"/>
  <c r="O43" i="1"/>
  <c r="AE44" i="1"/>
  <c r="O83" i="1"/>
  <c r="O44" i="1"/>
  <c r="AE45" i="1"/>
  <c r="O84" i="1"/>
  <c r="O45" i="1"/>
  <c r="AE46" i="1"/>
  <c r="O85" i="1"/>
  <c r="O46" i="1"/>
  <c r="AE47" i="1"/>
  <c r="O86" i="1"/>
  <c r="O47" i="1"/>
  <c r="AE48" i="1"/>
  <c r="O87" i="1"/>
  <c r="O48" i="1"/>
  <c r="AE49" i="1"/>
  <c r="O88" i="1"/>
  <c r="O49" i="1"/>
  <c r="AE50" i="1"/>
  <c r="O89" i="1"/>
  <c r="O50" i="1"/>
  <c r="AE51" i="1"/>
  <c r="O90" i="1"/>
  <c r="O51" i="1"/>
  <c r="AE52" i="1"/>
  <c r="O91" i="1"/>
  <c r="O52" i="1"/>
  <c r="AE53" i="1"/>
  <c r="O92" i="1"/>
  <c r="O53" i="1"/>
  <c r="AE54" i="1"/>
  <c r="O93" i="1"/>
  <c r="O54" i="1"/>
  <c r="AE55" i="1"/>
  <c r="O94" i="1"/>
  <c r="O55" i="1"/>
  <c r="AE56" i="1"/>
  <c r="O95" i="1"/>
  <c r="O56" i="1"/>
  <c r="AE57" i="1"/>
  <c r="O96" i="1"/>
  <c r="O57" i="1"/>
  <c r="AE58" i="1"/>
  <c r="O97" i="1"/>
  <c r="O58" i="1"/>
  <c r="AE59" i="1"/>
  <c r="O98" i="1"/>
  <c r="O59" i="1"/>
  <c r="AE60" i="1"/>
  <c r="O99" i="1"/>
  <c r="O60" i="1"/>
  <c r="O100" i="1"/>
  <c r="O61" i="1"/>
  <c r="AF61" i="1"/>
  <c r="P82" i="1"/>
  <c r="AF43" i="1"/>
  <c r="P43" i="1"/>
  <c r="AF44" i="1"/>
  <c r="P83" i="1"/>
  <c r="P44" i="1"/>
  <c r="AF45" i="1"/>
  <c r="P84" i="1"/>
  <c r="P45" i="1"/>
  <c r="AF46" i="1"/>
  <c r="P85" i="1"/>
  <c r="P46" i="1"/>
  <c r="AF47" i="1"/>
  <c r="P86" i="1"/>
  <c r="P47" i="1"/>
  <c r="AF48" i="1"/>
  <c r="P87" i="1"/>
  <c r="P48" i="1"/>
  <c r="AF49" i="1"/>
  <c r="P88" i="1"/>
  <c r="P49" i="1"/>
  <c r="AF50" i="1"/>
  <c r="P89" i="1"/>
  <c r="P50" i="1"/>
  <c r="AF51" i="1"/>
  <c r="P90" i="1"/>
  <c r="P51" i="1"/>
  <c r="AF52" i="1"/>
  <c r="P91" i="1"/>
  <c r="P52" i="1"/>
  <c r="AF53" i="1"/>
  <c r="P92" i="1"/>
  <c r="P53" i="1"/>
  <c r="AF54" i="1"/>
  <c r="P93" i="1"/>
  <c r="P54" i="1"/>
  <c r="AF55" i="1"/>
  <c r="P94" i="1"/>
  <c r="P55" i="1"/>
  <c r="AF56" i="1"/>
  <c r="P95" i="1"/>
  <c r="P56" i="1"/>
  <c r="AF57" i="1"/>
  <c r="P96" i="1"/>
  <c r="P57" i="1"/>
  <c r="AF58" i="1"/>
  <c r="P97" i="1"/>
  <c r="P58" i="1"/>
  <c r="AF59" i="1"/>
  <c r="P98" i="1"/>
  <c r="P59" i="1"/>
  <c r="AF60" i="1"/>
  <c r="P99" i="1"/>
  <c r="P60" i="1"/>
  <c r="P100" i="1"/>
  <c r="P61" i="1"/>
  <c r="Q61" i="1"/>
  <c r="Q22" i="1"/>
  <c r="S61" i="1"/>
  <c r="T61" i="1"/>
  <c r="U61" i="1"/>
  <c r="V61" i="1"/>
  <c r="W61" i="1"/>
  <c r="AG61" i="1"/>
  <c r="L62" i="1"/>
  <c r="K62" i="1"/>
  <c r="L64" i="1"/>
  <c r="M64" i="1"/>
  <c r="M101" i="1"/>
  <c r="M62" i="1"/>
  <c r="AD62" i="1"/>
  <c r="AD64" i="1"/>
  <c r="N64" i="1"/>
  <c r="N101" i="1"/>
  <c r="N62" i="1"/>
  <c r="AE62" i="1"/>
  <c r="AE64" i="1"/>
  <c r="O64" i="1"/>
  <c r="O101" i="1"/>
  <c r="O62" i="1"/>
  <c r="AF62" i="1"/>
  <c r="AF64" i="1"/>
  <c r="P64" i="1"/>
  <c r="P101" i="1"/>
  <c r="P62" i="1"/>
  <c r="Q62" i="1"/>
  <c r="S62" i="1"/>
  <c r="T62" i="1"/>
  <c r="U62" i="1"/>
  <c r="V62" i="1"/>
  <c r="W62" i="1"/>
  <c r="AG62" i="1"/>
  <c r="L63" i="1"/>
  <c r="K63" i="1"/>
  <c r="L65" i="1"/>
  <c r="M65" i="1"/>
  <c r="M102" i="1"/>
  <c r="M63" i="1"/>
  <c r="AD63" i="1"/>
  <c r="AD65" i="1"/>
  <c r="N65" i="1"/>
  <c r="N102" i="1"/>
  <c r="N63" i="1"/>
  <c r="AE63" i="1"/>
  <c r="AE65" i="1"/>
  <c r="O65" i="1"/>
  <c r="O102" i="1"/>
  <c r="O63" i="1"/>
  <c r="AF63" i="1"/>
  <c r="AF65" i="1"/>
  <c r="P65" i="1"/>
  <c r="P102" i="1"/>
  <c r="P63" i="1"/>
  <c r="Q63" i="1"/>
  <c r="S63" i="1"/>
  <c r="T63" i="1"/>
  <c r="U63" i="1"/>
  <c r="V63" i="1"/>
  <c r="W63" i="1"/>
  <c r="AG63" i="1"/>
  <c r="N33" i="19"/>
  <c r="N34" i="19"/>
  <c r="N35" i="19"/>
  <c r="M36" i="19"/>
  <c r="N36" i="19"/>
  <c r="N37" i="19"/>
  <c r="M31" i="2"/>
  <c r="N31" i="2"/>
  <c r="O31" i="2"/>
  <c r="P31" i="2"/>
  <c r="Q31" i="2"/>
  <c r="R31" i="2"/>
  <c r="O33" i="19"/>
  <c r="M40" i="2"/>
  <c r="N40" i="2"/>
  <c r="O40" i="2"/>
  <c r="P40" i="2"/>
  <c r="Q40" i="2"/>
  <c r="R40" i="2"/>
  <c r="O34" i="19"/>
  <c r="M51" i="2"/>
  <c r="N51" i="2"/>
  <c r="O51" i="2"/>
  <c r="P51" i="2"/>
  <c r="Q51" i="2"/>
  <c r="R51" i="2"/>
  <c r="O35" i="19"/>
  <c r="O36" i="19"/>
  <c r="O37" i="19"/>
  <c r="M33" i="19"/>
  <c r="M34" i="19"/>
  <c r="M35" i="19"/>
  <c r="M37" i="19"/>
  <c r="K26" i="19"/>
  <c r="Q33" i="19"/>
  <c r="P33" i="19"/>
  <c r="Q34" i="19"/>
  <c r="P34" i="19"/>
  <c r="Q35" i="19"/>
  <c r="P35" i="19"/>
  <c r="P36" i="19"/>
  <c r="P37" i="19"/>
  <c r="Q37" i="19"/>
  <c r="L43" i="19"/>
  <c r="K43" i="19"/>
  <c r="AE31" i="18"/>
  <c r="AE32" i="18"/>
  <c r="AE34" i="18"/>
  <c r="AE35" i="18"/>
  <c r="AE36" i="18"/>
  <c r="AF31" i="18"/>
  <c r="AF32" i="18"/>
  <c r="AF34" i="18"/>
  <c r="AF35" i="18"/>
  <c r="Q39" i="19"/>
  <c r="Y25" i="2"/>
  <c r="I25" i="2"/>
  <c r="T25" i="2"/>
  <c r="X25" i="2"/>
  <c r="E82" i="2"/>
  <c r="W25" i="2"/>
  <c r="D82" i="2"/>
  <c r="C82" i="2"/>
  <c r="U25" i="2"/>
  <c r="E81" i="2"/>
  <c r="D81" i="2"/>
  <c r="C81" i="2"/>
  <c r="R25" i="2"/>
  <c r="E80" i="2"/>
  <c r="Q25" i="2"/>
  <c r="D80" i="2"/>
  <c r="C80" i="2"/>
  <c r="O25" i="2"/>
  <c r="E79" i="2"/>
  <c r="N25" i="2"/>
  <c r="D79" i="2"/>
  <c r="C79" i="2"/>
  <c r="L25" i="2"/>
  <c r="E78" i="2"/>
  <c r="C78" i="2"/>
  <c r="D77" i="2"/>
  <c r="C77" i="2"/>
  <c r="G25" i="2"/>
  <c r="D76" i="2"/>
  <c r="C76" i="2"/>
  <c r="E25" i="2"/>
  <c r="D75" i="2"/>
  <c r="C75" i="2"/>
  <c r="C74" i="2"/>
  <c r="AA5" i="2"/>
  <c r="R34" i="2"/>
  <c r="AA6" i="2"/>
  <c r="AA7" i="2"/>
  <c r="R36" i="2"/>
  <c r="AA8" i="2"/>
  <c r="AA9" i="2"/>
  <c r="AA10" i="2"/>
  <c r="AA11" i="2"/>
  <c r="R46" i="2"/>
  <c r="AA12" i="2"/>
  <c r="AA13" i="2"/>
  <c r="R48" i="2"/>
  <c r="AA14" i="2"/>
  <c r="AA15" i="2"/>
  <c r="R50" i="2"/>
  <c r="AA16" i="2"/>
  <c r="AA17" i="2"/>
  <c r="R58" i="2"/>
  <c r="AA18" i="2"/>
  <c r="AA19" i="2"/>
  <c r="R60" i="2"/>
  <c r="AA20" i="2"/>
  <c r="AA21" i="2"/>
  <c r="AA22" i="2"/>
  <c r="R63" i="2"/>
  <c r="AA23" i="2"/>
  <c r="R64" i="2"/>
  <c r="AA24" i="2"/>
  <c r="AA4" i="2"/>
  <c r="X5" i="2"/>
  <c r="X6" i="2"/>
  <c r="Q35" i="2"/>
  <c r="X7" i="2"/>
  <c r="X8" i="2"/>
  <c r="X9" i="2"/>
  <c r="Q38" i="2"/>
  <c r="X10" i="2"/>
  <c r="Q39" i="2"/>
  <c r="X11" i="2"/>
  <c r="X12" i="2"/>
  <c r="X13" i="2"/>
  <c r="X14" i="2"/>
  <c r="Q49" i="2"/>
  <c r="X15" i="2"/>
  <c r="Q50" i="2"/>
  <c r="X16" i="2"/>
  <c r="X17" i="2"/>
  <c r="Q58" i="2"/>
  <c r="X18" i="2"/>
  <c r="Q59" i="2"/>
  <c r="X19" i="2"/>
  <c r="X20" i="2"/>
  <c r="X21" i="2"/>
  <c r="X22" i="2"/>
  <c r="Q63" i="2"/>
  <c r="X23" i="2"/>
  <c r="Q64" i="2"/>
  <c r="X24" i="2"/>
  <c r="X4" i="2"/>
  <c r="U5" i="2"/>
  <c r="P34" i="2"/>
  <c r="U6" i="2"/>
  <c r="U7" i="2"/>
  <c r="P36" i="2"/>
  <c r="U8" i="2"/>
  <c r="U9" i="2"/>
  <c r="P38" i="2"/>
  <c r="U10" i="2"/>
  <c r="U11" i="2"/>
  <c r="U12" i="2"/>
  <c r="U13" i="2"/>
  <c r="P48" i="2"/>
  <c r="U14" i="2"/>
  <c r="U15" i="2"/>
  <c r="P50" i="2"/>
  <c r="U16" i="2"/>
  <c r="U17" i="2"/>
  <c r="P58" i="2"/>
  <c r="U18" i="2"/>
  <c r="U19" i="2"/>
  <c r="U20" i="2"/>
  <c r="P61" i="2"/>
  <c r="U21" i="2"/>
  <c r="P62" i="2"/>
  <c r="U22" i="2"/>
  <c r="P63" i="2"/>
  <c r="U23" i="2"/>
  <c r="U24" i="2"/>
  <c r="P65" i="2"/>
  <c r="U4" i="2"/>
  <c r="P30" i="2"/>
  <c r="R5" i="2"/>
  <c r="R6" i="2"/>
  <c r="R7" i="2"/>
  <c r="O36" i="2"/>
  <c r="R8" i="2"/>
  <c r="O37" i="2"/>
  <c r="R9" i="2"/>
  <c r="O38" i="2"/>
  <c r="R10" i="2"/>
  <c r="O39" i="2"/>
  <c r="R11" i="2"/>
  <c r="R12" i="2"/>
  <c r="O47" i="2"/>
  <c r="R13" i="2"/>
  <c r="O48" i="2"/>
  <c r="R14" i="2"/>
  <c r="R15" i="2"/>
  <c r="R16" i="2"/>
  <c r="O57" i="2"/>
  <c r="R17" i="2"/>
  <c r="O58" i="2"/>
  <c r="R18" i="2"/>
  <c r="R19" i="2"/>
  <c r="R20" i="2"/>
  <c r="O61" i="2"/>
  <c r="R21" i="2"/>
  <c r="R22" i="2"/>
  <c r="R23" i="2"/>
  <c r="O64" i="2"/>
  <c r="R24" i="2"/>
  <c r="O65" i="2"/>
  <c r="R4" i="2"/>
  <c r="O5" i="2"/>
  <c r="N34" i="2"/>
  <c r="O6" i="2"/>
  <c r="O7" i="2"/>
  <c r="N36" i="2"/>
  <c r="O8" i="2"/>
  <c r="O9" i="2"/>
  <c r="O10" i="2"/>
  <c r="O11" i="2"/>
  <c r="N46" i="2"/>
  <c r="O12" i="2"/>
  <c r="O13" i="2"/>
  <c r="O14" i="2"/>
  <c r="N49" i="2"/>
  <c r="O15" i="2"/>
  <c r="N50" i="2"/>
  <c r="O16" i="2"/>
  <c r="O17" i="2"/>
  <c r="O18" i="2"/>
  <c r="N59" i="2"/>
  <c r="O19" i="2"/>
  <c r="N60" i="2"/>
  <c r="O20" i="2"/>
  <c r="N61" i="2"/>
  <c r="O21" i="2"/>
  <c r="N62" i="2"/>
  <c r="O22" i="2"/>
  <c r="O23" i="2"/>
  <c r="N64" i="2"/>
  <c r="O24" i="2"/>
  <c r="O4" i="2"/>
  <c r="L5" i="2"/>
  <c r="L6" i="2"/>
  <c r="M35" i="2"/>
  <c r="L7" i="2"/>
  <c r="M36" i="2"/>
  <c r="L8" i="2"/>
  <c r="M37" i="2"/>
  <c r="L9" i="2"/>
  <c r="L10" i="2"/>
  <c r="M39" i="2"/>
  <c r="L11" i="2"/>
  <c r="L12" i="2"/>
  <c r="L13" i="2"/>
  <c r="M48" i="2"/>
  <c r="L14" i="2"/>
  <c r="M49" i="2"/>
  <c r="L15" i="2"/>
  <c r="L16" i="2"/>
  <c r="L17" i="2"/>
  <c r="L18" i="2"/>
  <c r="M59" i="2"/>
  <c r="L19" i="2"/>
  <c r="L20" i="2"/>
  <c r="L21" i="2"/>
  <c r="M62" i="2"/>
  <c r="L22" i="2"/>
  <c r="M63" i="2"/>
  <c r="L23" i="2"/>
  <c r="L24" i="2"/>
  <c r="L4" i="2"/>
  <c r="G5" i="2"/>
  <c r="E34" i="2"/>
  <c r="G6" i="2"/>
  <c r="G7" i="2"/>
  <c r="G8" i="2"/>
  <c r="G9" i="2"/>
  <c r="E38" i="2"/>
  <c r="G10" i="2"/>
  <c r="G11" i="2"/>
  <c r="G12" i="2"/>
  <c r="E47" i="2"/>
  <c r="G13" i="2"/>
  <c r="E48" i="2"/>
  <c r="G14" i="2"/>
  <c r="G15" i="2"/>
  <c r="E50" i="2"/>
  <c r="G16" i="2"/>
  <c r="G17" i="2"/>
  <c r="E58" i="2"/>
  <c r="G18" i="2"/>
  <c r="G19" i="2"/>
  <c r="E60" i="2"/>
  <c r="G20" i="2"/>
  <c r="G21" i="2"/>
  <c r="E62" i="2"/>
  <c r="G22" i="2"/>
  <c r="G23" i="2"/>
  <c r="G24" i="2"/>
  <c r="E65" i="2"/>
  <c r="G4" i="2"/>
  <c r="E30" i="2"/>
  <c r="E5" i="2"/>
  <c r="E6" i="2"/>
  <c r="D35" i="2"/>
  <c r="E7" i="2"/>
  <c r="D36" i="2"/>
  <c r="E8" i="2"/>
  <c r="D37" i="2"/>
  <c r="E9" i="2"/>
  <c r="D38" i="2"/>
  <c r="E10" i="2"/>
  <c r="E11" i="2"/>
  <c r="D46" i="2"/>
  <c r="E12" i="2"/>
  <c r="D47" i="2"/>
  <c r="E13" i="2"/>
  <c r="D48" i="2"/>
  <c r="E14" i="2"/>
  <c r="E15" i="2"/>
  <c r="E16" i="2"/>
  <c r="D57" i="2"/>
  <c r="E17" i="2"/>
  <c r="E18" i="2"/>
  <c r="E19" i="2"/>
  <c r="E20" i="2"/>
  <c r="D61" i="2"/>
  <c r="E21" i="2"/>
  <c r="E22" i="2"/>
  <c r="E23" i="2"/>
  <c r="D64" i="2"/>
  <c r="E24" i="2"/>
  <c r="D65" i="2"/>
  <c r="E4" i="2"/>
  <c r="D30" i="2"/>
  <c r="Z15" i="2"/>
  <c r="L50" i="2"/>
  <c r="Z17" i="2"/>
  <c r="Z23" i="2"/>
  <c r="L64" i="2"/>
  <c r="Z4" i="2"/>
  <c r="W6" i="2"/>
  <c r="W8" i="2"/>
  <c r="W10" i="2"/>
  <c r="K39" i="2"/>
  <c r="W12" i="2"/>
  <c r="K47" i="2"/>
  <c r="W14" i="2"/>
  <c r="W16" i="2"/>
  <c r="K57" i="2"/>
  <c r="Z5" i="2"/>
  <c r="T13" i="2"/>
  <c r="J48" i="2"/>
  <c r="T21" i="2"/>
  <c r="J62" i="2"/>
  <c r="Q8" i="2"/>
  <c r="I37" i="2"/>
  <c r="Q12" i="2"/>
  <c r="Q14" i="2"/>
  <c r="Q20" i="2"/>
  <c r="I61" i="2"/>
  <c r="K6" i="2"/>
  <c r="G35" i="2"/>
  <c r="K8" i="2"/>
  <c r="G37" i="2"/>
  <c r="K12" i="2"/>
  <c r="G47" i="2"/>
  <c r="K14" i="2"/>
  <c r="K20" i="2"/>
  <c r="G61" i="2"/>
  <c r="L34" i="2"/>
  <c r="Z8" i="2"/>
  <c r="Z12" i="2"/>
  <c r="L47" i="2"/>
  <c r="Z13" i="2"/>
  <c r="L48" i="2"/>
  <c r="T14" i="2"/>
  <c r="H58" i="2"/>
  <c r="H60" i="2"/>
  <c r="Z21" i="2"/>
  <c r="L62" i="2"/>
  <c r="H30" i="2"/>
  <c r="S20" i="19"/>
  <c r="S20" i="18"/>
  <c r="S20" i="1"/>
  <c r="S18" i="19"/>
  <c r="S18" i="18"/>
  <c r="S18" i="1"/>
  <c r="AA24" i="4"/>
  <c r="R64" i="4"/>
  <c r="X24" i="4"/>
  <c r="U24" i="4"/>
  <c r="R24" i="4"/>
  <c r="O64" i="4"/>
  <c r="O24" i="4"/>
  <c r="N64" i="4"/>
  <c r="L24" i="4"/>
  <c r="G24" i="4"/>
  <c r="E24" i="4"/>
  <c r="D64" i="4"/>
  <c r="AA23" i="4"/>
  <c r="R63" i="4"/>
  <c r="X23" i="4"/>
  <c r="Q63" i="4"/>
  <c r="U23" i="4"/>
  <c r="P63" i="4"/>
  <c r="R23" i="4"/>
  <c r="O23" i="4"/>
  <c r="N63" i="4"/>
  <c r="L23" i="4"/>
  <c r="G23" i="4"/>
  <c r="E63" i="4"/>
  <c r="E23" i="4"/>
  <c r="D63" i="4"/>
  <c r="AA22" i="4"/>
  <c r="R62" i="4"/>
  <c r="Q22" i="4"/>
  <c r="X22" i="4"/>
  <c r="Q62" i="4"/>
  <c r="U22" i="4"/>
  <c r="P62" i="4"/>
  <c r="R22" i="4"/>
  <c r="O62" i="4"/>
  <c r="O22" i="4"/>
  <c r="L22" i="4"/>
  <c r="G22" i="4"/>
  <c r="E62" i="4"/>
  <c r="E22" i="4"/>
  <c r="AA21" i="4"/>
  <c r="R61" i="4"/>
  <c r="F61" i="4"/>
  <c r="X21" i="4"/>
  <c r="U21" i="4"/>
  <c r="R21" i="4"/>
  <c r="O21" i="4"/>
  <c r="N61" i="4"/>
  <c r="L21" i="4"/>
  <c r="G21" i="4"/>
  <c r="E21" i="4"/>
  <c r="AA20" i="4"/>
  <c r="H60" i="4"/>
  <c r="Q20" i="4"/>
  <c r="X20" i="4"/>
  <c r="U20" i="4"/>
  <c r="P60" i="4"/>
  <c r="R20" i="4"/>
  <c r="O60" i="4"/>
  <c r="O20" i="4"/>
  <c r="L20" i="4"/>
  <c r="G20" i="4"/>
  <c r="E60" i="4"/>
  <c r="E20" i="4"/>
  <c r="D60" i="4"/>
  <c r="AA19" i="4"/>
  <c r="R59" i="4"/>
  <c r="X19" i="4"/>
  <c r="Q59" i="4"/>
  <c r="U19" i="4"/>
  <c r="R19" i="4"/>
  <c r="O19" i="4"/>
  <c r="N59" i="4"/>
  <c r="L19" i="4"/>
  <c r="G19" i="4"/>
  <c r="E19" i="4"/>
  <c r="AA18" i="4"/>
  <c r="R58" i="4"/>
  <c r="X18" i="4"/>
  <c r="U18" i="4"/>
  <c r="P58" i="4"/>
  <c r="R18" i="4"/>
  <c r="O58" i="4"/>
  <c r="O18" i="4"/>
  <c r="L18" i="4"/>
  <c r="M58" i="4"/>
  <c r="G18" i="4"/>
  <c r="E18" i="4"/>
  <c r="AA17" i="4"/>
  <c r="X17" i="4"/>
  <c r="U17" i="4"/>
  <c r="P57" i="4"/>
  <c r="R17" i="4"/>
  <c r="O17" i="4"/>
  <c r="N57" i="4"/>
  <c r="L17" i="4"/>
  <c r="G17" i="4"/>
  <c r="E17" i="4"/>
  <c r="AA16" i="4"/>
  <c r="X16" i="4"/>
  <c r="U16" i="4"/>
  <c r="R16" i="4"/>
  <c r="O56" i="4"/>
  <c r="O16" i="4"/>
  <c r="L16" i="4"/>
  <c r="G16" i="4"/>
  <c r="E16" i="4"/>
  <c r="D56" i="4"/>
  <c r="AA15" i="4"/>
  <c r="G49" i="4"/>
  <c r="X15" i="4"/>
  <c r="Q49" i="4"/>
  <c r="U15" i="4"/>
  <c r="R15" i="4"/>
  <c r="O15" i="4"/>
  <c r="L15" i="4"/>
  <c r="G15" i="4"/>
  <c r="E15" i="4"/>
  <c r="D49" i="4"/>
  <c r="AA14" i="4"/>
  <c r="R48" i="4"/>
  <c r="Q14" i="4"/>
  <c r="T14" i="4"/>
  <c r="X14" i="4"/>
  <c r="U14" i="4"/>
  <c r="R14" i="4"/>
  <c r="O48" i="4"/>
  <c r="O14" i="4"/>
  <c r="L14" i="4"/>
  <c r="G14" i="4"/>
  <c r="E14" i="4"/>
  <c r="AA13" i="4"/>
  <c r="X13" i="4"/>
  <c r="U13" i="4"/>
  <c r="R13" i="4"/>
  <c r="O13" i="4"/>
  <c r="N47" i="4"/>
  <c r="L13" i="4"/>
  <c r="G13" i="4"/>
  <c r="E13" i="4"/>
  <c r="AA12" i="4"/>
  <c r="Q12" i="4"/>
  <c r="I46" i="4"/>
  <c r="X12" i="4"/>
  <c r="U12" i="4"/>
  <c r="R12" i="4"/>
  <c r="O46" i="4"/>
  <c r="O12" i="4"/>
  <c r="N46" i="4"/>
  <c r="L12" i="4"/>
  <c r="G12" i="4"/>
  <c r="E46" i="4"/>
  <c r="E12" i="4"/>
  <c r="D46" i="4"/>
  <c r="AA11" i="4"/>
  <c r="H45" i="4"/>
  <c r="X11" i="4"/>
  <c r="U11" i="4"/>
  <c r="R11" i="4"/>
  <c r="O11" i="4"/>
  <c r="N45" i="4"/>
  <c r="L11" i="4"/>
  <c r="G11" i="4"/>
  <c r="E11" i="4"/>
  <c r="AA10" i="4"/>
  <c r="X10" i="4"/>
  <c r="U10" i="4"/>
  <c r="R10" i="4"/>
  <c r="O38" i="4"/>
  <c r="O10" i="4"/>
  <c r="L10" i="4"/>
  <c r="G10" i="4"/>
  <c r="E10" i="4"/>
  <c r="AA9" i="4"/>
  <c r="X9" i="4"/>
  <c r="U9" i="4"/>
  <c r="P37" i="4"/>
  <c r="R9" i="4"/>
  <c r="O9" i="4"/>
  <c r="N37" i="4"/>
  <c r="L9" i="4"/>
  <c r="G9" i="4"/>
  <c r="E9" i="4"/>
  <c r="D37" i="4"/>
  <c r="AA8" i="4"/>
  <c r="X8" i="4"/>
  <c r="U8" i="4"/>
  <c r="R8" i="4"/>
  <c r="O8" i="4"/>
  <c r="N36" i="4"/>
  <c r="L8" i="4"/>
  <c r="G8" i="4"/>
  <c r="E8" i="4"/>
  <c r="D36" i="4"/>
  <c r="AA7" i="4"/>
  <c r="X7" i="4"/>
  <c r="U7" i="4"/>
  <c r="R7" i="4"/>
  <c r="O7" i="4"/>
  <c r="N35" i="4"/>
  <c r="L7" i="4"/>
  <c r="M35" i="4"/>
  <c r="G7" i="4"/>
  <c r="E7" i="4"/>
  <c r="AA6" i="4"/>
  <c r="R34" i="4"/>
  <c r="X6" i="4"/>
  <c r="Q34" i="4"/>
  <c r="U6" i="4"/>
  <c r="R6" i="4"/>
  <c r="O6" i="4"/>
  <c r="L6" i="4"/>
  <c r="G6" i="4"/>
  <c r="E6" i="4"/>
  <c r="AA5" i="4"/>
  <c r="X5" i="4"/>
  <c r="Q33" i="4"/>
  <c r="U5" i="4"/>
  <c r="R5" i="4"/>
  <c r="O5" i="4"/>
  <c r="N33" i="4"/>
  <c r="L5" i="4"/>
  <c r="G5" i="4"/>
  <c r="E5" i="4"/>
  <c r="AA4" i="4"/>
  <c r="X4" i="4"/>
  <c r="U4" i="4"/>
  <c r="R4" i="4"/>
  <c r="O4" i="4"/>
  <c r="N29" i="4"/>
  <c r="L4" i="4"/>
  <c r="G4" i="4"/>
  <c r="E29" i="4"/>
  <c r="E4" i="4"/>
  <c r="D29" i="4"/>
  <c r="S17" i="19"/>
  <c r="S17" i="18"/>
  <c r="S17" i="1"/>
  <c r="S16" i="19"/>
  <c r="S15" i="19"/>
  <c r="S16" i="18"/>
  <c r="S15" i="18"/>
  <c r="S16" i="1"/>
  <c r="S15" i="1"/>
  <c r="S14" i="1"/>
  <c r="S14" i="19"/>
  <c r="S14" i="18"/>
  <c r="S13" i="19"/>
  <c r="S12" i="19"/>
  <c r="S11" i="19"/>
  <c r="S10" i="19"/>
  <c r="S9" i="19"/>
  <c r="S8" i="19"/>
  <c r="S7" i="19"/>
  <c r="S13" i="18"/>
  <c r="S12" i="18"/>
  <c r="S11" i="18"/>
  <c r="S10" i="18"/>
  <c r="S9" i="18"/>
  <c r="S8" i="18"/>
  <c r="S7" i="18"/>
  <c r="S13" i="1"/>
  <c r="S12" i="1"/>
  <c r="S11" i="1"/>
  <c r="S10" i="1"/>
  <c r="S9" i="1"/>
  <c r="S8" i="1"/>
  <c r="S7" i="1"/>
  <c r="Y81" i="19"/>
  <c r="AF31" i="19"/>
  <c r="AF32" i="19"/>
  <c r="AF34" i="19"/>
  <c r="AF35" i="19"/>
  <c r="AF36" i="19"/>
  <c r="AG31" i="19"/>
  <c r="AG34" i="19"/>
  <c r="AG35" i="19"/>
  <c r="AG32" i="19"/>
  <c r="AG36" i="19"/>
  <c r="B41" i="2"/>
  <c r="B31" i="2"/>
  <c r="B66" i="4"/>
  <c r="O30" i="4"/>
  <c r="Q50" i="4"/>
  <c r="Q65" i="4"/>
  <c r="B40" i="4"/>
  <c r="Q39" i="18"/>
  <c r="Y86" i="18"/>
  <c r="AO84" i="18"/>
  <c r="R66" i="2"/>
  <c r="B67" i="2"/>
  <c r="M58" i="2"/>
  <c r="Q39" i="1"/>
  <c r="T84" i="1"/>
  <c r="M66" i="2"/>
  <c r="N66" i="2"/>
  <c r="O66" i="2"/>
  <c r="P66" i="2"/>
  <c r="Q66" i="2"/>
  <c r="AG31" i="1"/>
  <c r="AH31" i="1"/>
  <c r="AG34" i="1"/>
  <c r="AG35" i="1"/>
  <c r="AH34" i="1"/>
  <c r="AH35" i="1"/>
  <c r="AG32" i="1"/>
  <c r="AH32" i="1"/>
  <c r="L58" i="2"/>
  <c r="N58" i="2"/>
  <c r="N63" i="2"/>
  <c r="N65" i="2"/>
  <c r="M60" i="2"/>
  <c r="M61" i="2"/>
  <c r="M64" i="2"/>
  <c r="M65" i="2"/>
  <c r="N57" i="2"/>
  <c r="M57" i="2"/>
  <c r="R59" i="2"/>
  <c r="R61" i="2"/>
  <c r="R62" i="2"/>
  <c r="R65" i="2"/>
  <c r="Q60" i="2"/>
  <c r="Q61" i="2"/>
  <c r="Q62" i="2"/>
  <c r="Q65" i="2"/>
  <c r="P59" i="2"/>
  <c r="P60" i="2"/>
  <c r="P64" i="2"/>
  <c r="O59" i="2"/>
  <c r="O60" i="2"/>
  <c r="O62" i="2"/>
  <c r="O63" i="2"/>
  <c r="R57" i="2"/>
  <c r="Q57" i="2"/>
  <c r="P57" i="2"/>
  <c r="K49" i="2"/>
  <c r="R47" i="2"/>
  <c r="R49" i="2"/>
  <c r="Q47" i="2"/>
  <c r="Q48" i="2"/>
  <c r="Q46" i="2"/>
  <c r="N47" i="2"/>
  <c r="N48" i="2"/>
  <c r="M47" i="2"/>
  <c r="M50" i="2"/>
  <c r="M46" i="2"/>
  <c r="P47" i="2"/>
  <c r="P49" i="2"/>
  <c r="O49" i="2"/>
  <c r="O50" i="2"/>
  <c r="P46" i="2"/>
  <c r="O46" i="2"/>
  <c r="L37" i="2"/>
  <c r="K35" i="2"/>
  <c r="K37" i="2"/>
  <c r="R35" i="2"/>
  <c r="R37" i="2"/>
  <c r="R38" i="2"/>
  <c r="R39" i="2"/>
  <c r="Q36" i="2"/>
  <c r="Q37" i="2"/>
  <c r="Q34" i="2"/>
  <c r="N35" i="2"/>
  <c r="N37" i="2"/>
  <c r="N38" i="2"/>
  <c r="N39" i="2"/>
  <c r="M38" i="2"/>
  <c r="M34" i="2"/>
  <c r="P39" i="2"/>
  <c r="P35" i="2"/>
  <c r="P37" i="2"/>
  <c r="O35" i="2"/>
  <c r="O34" i="2"/>
  <c r="R30" i="2"/>
  <c r="Q30" i="2"/>
  <c r="L30" i="2"/>
  <c r="N30" i="2"/>
  <c r="M30" i="2"/>
  <c r="O30" i="2"/>
  <c r="C65" i="2"/>
  <c r="J49" i="2"/>
  <c r="H62" i="2"/>
  <c r="F62" i="2"/>
  <c r="F61" i="2"/>
  <c r="F58" i="2"/>
  <c r="E64" i="2"/>
  <c r="E63" i="2"/>
  <c r="E61" i="2"/>
  <c r="E59" i="2"/>
  <c r="E57" i="2"/>
  <c r="D63" i="2"/>
  <c r="D62" i="2"/>
  <c r="D60" i="2"/>
  <c r="D59" i="2"/>
  <c r="D58" i="2"/>
  <c r="C64" i="2"/>
  <c r="C63" i="2"/>
  <c r="C62" i="2"/>
  <c r="C61" i="2"/>
  <c r="C60" i="2"/>
  <c r="C59" i="2"/>
  <c r="C58" i="2"/>
  <c r="C57" i="2"/>
  <c r="I49" i="2"/>
  <c r="I47" i="2"/>
  <c r="H48" i="2"/>
  <c r="G49" i="2"/>
  <c r="F49" i="2"/>
  <c r="F48" i="2"/>
  <c r="F47" i="2"/>
  <c r="E49" i="2"/>
  <c r="E46" i="2"/>
  <c r="D50" i="2"/>
  <c r="D49" i="2"/>
  <c r="C50" i="2"/>
  <c r="C49" i="2"/>
  <c r="C48" i="2"/>
  <c r="C47" i="2"/>
  <c r="C46" i="2"/>
  <c r="H38" i="2"/>
  <c r="F39" i="2"/>
  <c r="F37" i="2"/>
  <c r="F35" i="2"/>
  <c r="E39" i="2"/>
  <c r="E37" i="2"/>
  <c r="E36" i="2"/>
  <c r="E35" i="2"/>
  <c r="D39" i="2"/>
  <c r="D34" i="2"/>
  <c r="C39" i="2"/>
  <c r="C38" i="2"/>
  <c r="C37" i="2"/>
  <c r="C36" i="2"/>
  <c r="C35" i="2"/>
  <c r="C34" i="2"/>
  <c r="F30" i="2"/>
  <c r="C30" i="2"/>
  <c r="Q64" i="4"/>
  <c r="P64" i="4"/>
  <c r="M64" i="4"/>
  <c r="F64" i="4"/>
  <c r="E64" i="4"/>
  <c r="O63" i="4"/>
  <c r="M63" i="4"/>
  <c r="G63" i="4"/>
  <c r="F63" i="4"/>
  <c r="N62" i="4"/>
  <c r="M62" i="4"/>
  <c r="H62" i="4"/>
  <c r="G62" i="4"/>
  <c r="F62" i="4"/>
  <c r="D62" i="4"/>
  <c r="Q61" i="4"/>
  <c r="P61" i="4"/>
  <c r="O61" i="4"/>
  <c r="M61" i="4"/>
  <c r="E61" i="4"/>
  <c r="D61" i="4"/>
  <c r="R60" i="4"/>
  <c r="Q60" i="4"/>
  <c r="N60" i="4"/>
  <c r="M60" i="4"/>
  <c r="G60" i="4"/>
  <c r="F60" i="4"/>
  <c r="P59" i="4"/>
  <c r="O59" i="4"/>
  <c r="M59" i="4"/>
  <c r="G59" i="4"/>
  <c r="F59" i="4"/>
  <c r="E59" i="4"/>
  <c r="D59" i="4"/>
  <c r="Q58" i="4"/>
  <c r="N58" i="4"/>
  <c r="E58" i="4"/>
  <c r="D58" i="4"/>
  <c r="R57" i="4"/>
  <c r="Q57" i="4"/>
  <c r="O57" i="4"/>
  <c r="M57" i="4"/>
  <c r="F57" i="4"/>
  <c r="E57" i="4"/>
  <c r="D57" i="4"/>
  <c r="R56" i="4"/>
  <c r="Q56" i="4"/>
  <c r="P56" i="4"/>
  <c r="N56" i="4"/>
  <c r="M56" i="4"/>
  <c r="E56" i="4"/>
  <c r="R49" i="4"/>
  <c r="P49" i="4"/>
  <c r="O49" i="4"/>
  <c r="N49" i="4"/>
  <c r="M49" i="4"/>
  <c r="F49" i="4"/>
  <c r="E49" i="4"/>
  <c r="Q48" i="4"/>
  <c r="P48" i="4"/>
  <c r="N48" i="4"/>
  <c r="M48" i="4"/>
  <c r="I48" i="4"/>
  <c r="F48" i="4"/>
  <c r="E48" i="4"/>
  <c r="D48" i="4"/>
  <c r="R47" i="4"/>
  <c r="Q47" i="4"/>
  <c r="P47" i="4"/>
  <c r="O47" i="4"/>
  <c r="M47" i="4"/>
  <c r="E47" i="4"/>
  <c r="D47" i="4"/>
  <c r="R46" i="4"/>
  <c r="Q46" i="4"/>
  <c r="P46" i="4"/>
  <c r="M46" i="4"/>
  <c r="H46" i="4"/>
  <c r="G46" i="4"/>
  <c r="F46" i="4"/>
  <c r="R45" i="4"/>
  <c r="Q45" i="4"/>
  <c r="P45" i="4"/>
  <c r="O45" i="4"/>
  <c r="M45" i="4"/>
  <c r="G45" i="4"/>
  <c r="F45" i="4"/>
  <c r="E45" i="4"/>
  <c r="D45" i="4"/>
  <c r="R38" i="4"/>
  <c r="Q38" i="4"/>
  <c r="P38" i="4"/>
  <c r="N38" i="4"/>
  <c r="M38" i="4"/>
  <c r="G38" i="4"/>
  <c r="F38" i="4"/>
  <c r="E38" i="4"/>
  <c r="D38" i="4"/>
  <c r="R37" i="4"/>
  <c r="Q37" i="4"/>
  <c r="O37" i="4"/>
  <c r="M37" i="4"/>
  <c r="F37" i="4"/>
  <c r="E37" i="4"/>
  <c r="R36" i="4"/>
  <c r="Q36" i="4"/>
  <c r="P36" i="4"/>
  <c r="O36" i="4"/>
  <c r="M36" i="4"/>
  <c r="F36" i="4"/>
  <c r="E36" i="4"/>
  <c r="R35" i="4"/>
  <c r="Q35" i="4"/>
  <c r="P35" i="4"/>
  <c r="O35" i="4"/>
  <c r="G35" i="4"/>
  <c r="F35" i="4"/>
  <c r="E35" i="4"/>
  <c r="D35" i="4"/>
  <c r="P34" i="4"/>
  <c r="O34" i="4"/>
  <c r="N34" i="4"/>
  <c r="M34" i="4"/>
  <c r="F34" i="4"/>
  <c r="E34" i="4"/>
  <c r="D34" i="4"/>
  <c r="R33" i="4"/>
  <c r="P33" i="4"/>
  <c r="O33" i="4"/>
  <c r="M33" i="4"/>
  <c r="F33" i="4"/>
  <c r="E33" i="4"/>
  <c r="D33" i="4"/>
  <c r="R29" i="4"/>
  <c r="Q29" i="4"/>
  <c r="P29" i="4"/>
  <c r="O29" i="4"/>
  <c r="M29" i="4"/>
  <c r="B30" i="4"/>
  <c r="C64" i="4"/>
  <c r="C63" i="4"/>
  <c r="C62" i="4"/>
  <c r="C61" i="4"/>
  <c r="C60" i="4"/>
  <c r="C59" i="4"/>
  <c r="C58" i="4"/>
  <c r="C57" i="4"/>
  <c r="C56" i="4"/>
  <c r="C49" i="4"/>
  <c r="C48" i="4"/>
  <c r="C47" i="4"/>
  <c r="C46" i="4"/>
  <c r="C45" i="4"/>
  <c r="C38" i="4"/>
  <c r="C37" i="4"/>
  <c r="C36" i="4"/>
  <c r="C35" i="4"/>
  <c r="C34" i="4"/>
  <c r="C33" i="4"/>
  <c r="C29" i="4"/>
  <c r="O50" i="4"/>
  <c r="Q39" i="4"/>
  <c r="O39" i="4"/>
  <c r="M39" i="4"/>
  <c r="AH36" i="1"/>
  <c r="P50" i="4"/>
  <c r="N50" i="4"/>
  <c r="R50" i="4"/>
  <c r="N30" i="4"/>
  <c r="R30" i="4"/>
  <c r="P30" i="4"/>
  <c r="K29" i="18"/>
  <c r="M38" i="18"/>
  <c r="Q11" i="4"/>
  <c r="I45" i="4"/>
  <c r="Q19" i="4"/>
  <c r="I59" i="4"/>
  <c r="H59" i="4"/>
  <c r="Q15" i="4"/>
  <c r="T15" i="4"/>
  <c r="J49" i="4"/>
  <c r="H49" i="4"/>
  <c r="T12" i="4"/>
  <c r="Q23" i="4"/>
  <c r="H63" i="4"/>
  <c r="W23" i="2"/>
  <c r="K64" i="2"/>
  <c r="K23" i="2"/>
  <c r="G64" i="2"/>
  <c r="H64" i="2"/>
  <c r="F64" i="2"/>
  <c r="T23" i="2"/>
  <c r="J64" i="2"/>
  <c r="W19" i="2"/>
  <c r="K60" i="2"/>
  <c r="K19" i="2"/>
  <c r="G60" i="2"/>
  <c r="Q19" i="2"/>
  <c r="I60" i="2"/>
  <c r="Z19" i="2"/>
  <c r="L60" i="2"/>
  <c r="F60" i="2"/>
  <c r="T19" i="2"/>
  <c r="J60" i="2"/>
  <c r="W15" i="2"/>
  <c r="K50" i="2"/>
  <c r="K15" i="2"/>
  <c r="G50" i="2"/>
  <c r="Q15" i="2"/>
  <c r="I50" i="2"/>
  <c r="H50" i="2"/>
  <c r="T15" i="2"/>
  <c r="J50" i="2"/>
  <c r="F50" i="2"/>
  <c r="W11" i="2"/>
  <c r="K46" i="2"/>
  <c r="K11" i="2"/>
  <c r="G46" i="2"/>
  <c r="Q11" i="2"/>
  <c r="I46" i="2"/>
  <c r="Z11" i="2"/>
  <c r="L46" i="2"/>
  <c r="T11" i="2"/>
  <c r="J46" i="2"/>
  <c r="F46" i="2"/>
  <c r="K7" i="2"/>
  <c r="G36" i="2"/>
  <c r="H46" i="2"/>
  <c r="Q30" i="4"/>
  <c r="M30" i="4"/>
  <c r="P39" i="4"/>
  <c r="P65" i="4"/>
  <c r="N65" i="4"/>
  <c r="R65" i="4"/>
  <c r="R39" i="4"/>
  <c r="N39" i="4"/>
  <c r="Q4" i="2"/>
  <c r="I30" i="2"/>
  <c r="W4" i="2"/>
  <c r="K30" i="2"/>
  <c r="K4" i="2"/>
  <c r="G30" i="2"/>
  <c r="Q21" i="2"/>
  <c r="I62" i="2"/>
  <c r="W21" i="2"/>
  <c r="K62" i="2"/>
  <c r="K21" i="2"/>
  <c r="G62" i="2"/>
  <c r="Q17" i="2"/>
  <c r="I58" i="2"/>
  <c r="W17" i="2"/>
  <c r="K58" i="2"/>
  <c r="K17" i="2"/>
  <c r="G58" i="2"/>
  <c r="Q13" i="2"/>
  <c r="I48" i="2"/>
  <c r="W13" i="2"/>
  <c r="K48" i="2"/>
  <c r="K13" i="2"/>
  <c r="G48" i="2"/>
  <c r="Q9" i="2"/>
  <c r="I38" i="2"/>
  <c r="W9" i="2"/>
  <c r="K38" i="2"/>
  <c r="K9" i="2"/>
  <c r="G38" i="2"/>
  <c r="Q5" i="2"/>
  <c r="I34" i="2"/>
  <c r="W5" i="2"/>
  <c r="K34" i="2"/>
  <c r="T4" i="2"/>
  <c r="J30" i="2"/>
  <c r="T17" i="2"/>
  <c r="J58" i="2"/>
  <c r="T9" i="2"/>
  <c r="J38" i="2"/>
  <c r="M50" i="4"/>
  <c r="H63" i="2"/>
  <c r="H59" i="2"/>
  <c r="H49" i="2"/>
  <c r="H35" i="2"/>
  <c r="T20" i="2"/>
  <c r="J61" i="2"/>
  <c r="T12" i="2"/>
  <c r="J47" i="2"/>
  <c r="T8" i="2"/>
  <c r="J37" i="2"/>
  <c r="Z22" i="2"/>
  <c r="L63" i="2"/>
  <c r="Z14" i="2"/>
  <c r="L49" i="2"/>
  <c r="Z10" i="2"/>
  <c r="L39" i="2"/>
  <c r="Z6" i="2"/>
  <c r="L35" i="2"/>
  <c r="H61" i="2"/>
  <c r="H57" i="2"/>
  <c r="H47" i="2"/>
  <c r="H37" i="2"/>
  <c r="T23" i="4"/>
  <c r="I63" i="4"/>
  <c r="T11" i="4"/>
  <c r="I49" i="4"/>
  <c r="W15" i="4"/>
  <c r="O38" i="19"/>
  <c r="AG36" i="1"/>
  <c r="C83" i="2"/>
  <c r="AA25" i="2"/>
  <c r="E83" i="2"/>
  <c r="Z15" i="4"/>
  <c r="L49" i="4"/>
  <c r="K49" i="4"/>
  <c r="G34" i="4"/>
  <c r="T19" i="4"/>
  <c r="J46" i="4"/>
  <c r="W12" i="4"/>
  <c r="G47" i="4"/>
  <c r="T20" i="4"/>
  <c r="I60" i="4"/>
  <c r="Z7" i="2"/>
  <c r="L36" i="2"/>
  <c r="W7" i="2"/>
  <c r="K36" i="2"/>
  <c r="F36" i="2"/>
  <c r="Q7" i="2"/>
  <c r="I36" i="2"/>
  <c r="H36" i="2"/>
  <c r="T7" i="2"/>
  <c r="J36" i="2"/>
  <c r="J45" i="4"/>
  <c r="W11" i="4"/>
  <c r="F29" i="4"/>
  <c r="W14" i="4"/>
  <c r="J48" i="4"/>
  <c r="G57" i="4"/>
  <c r="G64" i="4"/>
  <c r="G33" i="4"/>
  <c r="W24" i="2"/>
  <c r="K65" i="2"/>
  <c r="K24" i="2"/>
  <c r="G65" i="2"/>
  <c r="Z24" i="2"/>
  <c r="L65" i="2"/>
  <c r="F65" i="2"/>
  <c r="H65" i="2"/>
  <c r="Q24" i="2"/>
  <c r="I65" i="2"/>
  <c r="T24" i="2"/>
  <c r="J65" i="2"/>
  <c r="W23" i="4"/>
  <c r="J63" i="4"/>
  <c r="O38" i="18"/>
  <c r="G36" i="4"/>
  <c r="F56" i="4"/>
  <c r="T22" i="4"/>
  <c r="I62" i="4"/>
  <c r="G37" i="4"/>
  <c r="T22" i="2"/>
  <c r="J63" i="2"/>
  <c r="W22" i="2"/>
  <c r="K63" i="2"/>
  <c r="K22" i="2"/>
  <c r="G63" i="2"/>
  <c r="F63" i="2"/>
  <c r="Q7" i="4"/>
  <c r="H35" i="4"/>
  <c r="O65" i="4"/>
  <c r="M65" i="4"/>
  <c r="P34" i="18"/>
  <c r="Q10" i="4"/>
  <c r="H38" i="4"/>
  <c r="F58" i="4"/>
  <c r="Q22" i="2"/>
  <c r="I63" i="2"/>
  <c r="W18" i="2"/>
  <c r="K59" i="2"/>
  <c r="K18" i="2"/>
  <c r="G59" i="2"/>
  <c r="T18" i="2"/>
  <c r="J59" i="2"/>
  <c r="F59" i="2"/>
  <c r="Q18" i="2"/>
  <c r="I59" i="2"/>
  <c r="Z18" i="2"/>
  <c r="L59" i="2"/>
  <c r="T16" i="2"/>
  <c r="J57" i="2"/>
  <c r="H39" i="2"/>
  <c r="K5" i="2"/>
  <c r="G34" i="2"/>
  <c r="Q23" i="2"/>
  <c r="I64" i="2"/>
  <c r="G48" i="4"/>
  <c r="Z9" i="2"/>
  <c r="L38" i="2"/>
  <c r="F38" i="2"/>
  <c r="AF36" i="18"/>
  <c r="H48" i="4"/>
  <c r="Z16" i="2"/>
  <c r="L57" i="2"/>
  <c r="H34" i="2"/>
  <c r="T5" i="2"/>
  <c r="J34" i="2"/>
  <c r="F34" i="2"/>
  <c r="K16" i="2"/>
  <c r="G57" i="2"/>
  <c r="F57" i="2"/>
  <c r="Q16" i="2"/>
  <c r="I57" i="2"/>
  <c r="K10" i="2"/>
  <c r="G39" i="2"/>
  <c r="Q10" i="2"/>
  <c r="I39" i="2"/>
  <c r="T10" i="2"/>
  <c r="J39" i="2"/>
  <c r="Q36" i="19"/>
  <c r="H27" i="19"/>
  <c r="W20" i="2"/>
  <c r="K61" i="2"/>
  <c r="Z20" i="2"/>
  <c r="L61" i="2"/>
  <c r="Q6" i="2"/>
  <c r="I35" i="2"/>
  <c r="T6" i="2"/>
  <c r="J35" i="2"/>
  <c r="Z25" i="2"/>
  <c r="D83" i="2"/>
  <c r="K25" i="2"/>
  <c r="D78" i="2"/>
  <c r="P33" i="18"/>
  <c r="P35" i="1"/>
  <c r="P36" i="1"/>
  <c r="P33" i="1"/>
  <c r="M38" i="1"/>
  <c r="K29" i="1"/>
  <c r="T52" i="1"/>
  <c r="T54" i="1"/>
  <c r="V54" i="1"/>
  <c r="T64" i="1"/>
  <c r="T60" i="1"/>
  <c r="S52" i="1"/>
  <c r="S43" i="1"/>
  <c r="T44" i="1"/>
  <c r="U45" i="1"/>
  <c r="T47" i="1"/>
  <c r="V47" i="1"/>
  <c r="T48" i="1"/>
  <c r="U56" i="1"/>
  <c r="S59" i="1"/>
  <c r="S48" i="1"/>
  <c r="V59" i="1"/>
  <c r="V49" i="1"/>
  <c r="S46" i="1"/>
  <c r="V43" i="1"/>
  <c r="V44" i="1"/>
  <c r="T46" i="1"/>
  <c r="S51" i="1"/>
  <c r="S56" i="1"/>
  <c r="S53" i="1"/>
  <c r="V51" i="1"/>
  <c r="S44" i="1"/>
  <c r="V64" i="1"/>
  <c r="S58" i="1"/>
  <c r="U49" i="1"/>
  <c r="S57" i="1"/>
  <c r="T51" i="1"/>
  <c r="T43" i="1"/>
  <c r="T57" i="1"/>
  <c r="U53" i="1"/>
  <c r="S64" i="1"/>
  <c r="U58" i="1"/>
  <c r="S49" i="1"/>
  <c r="V52" i="1"/>
  <c r="V58" i="1"/>
  <c r="U64" i="1"/>
  <c r="V57" i="1"/>
  <c r="T45" i="1"/>
  <c r="U54" i="1"/>
  <c r="T58" i="1"/>
  <c r="V46" i="1"/>
  <c r="S55" i="1"/>
  <c r="T55" i="1"/>
  <c r="S54" i="1"/>
  <c r="U48" i="1"/>
  <c r="U60" i="1"/>
  <c r="S60" i="1"/>
  <c r="V48" i="1"/>
  <c r="T53" i="1"/>
  <c r="U46" i="1"/>
  <c r="S50" i="1"/>
  <c r="U50" i="1"/>
  <c r="T59" i="1"/>
  <c r="V50" i="1"/>
  <c r="S65" i="1"/>
  <c r="T56" i="1"/>
  <c r="U47" i="1"/>
  <c r="T50" i="1"/>
  <c r="U55" i="1"/>
  <c r="S47" i="1"/>
  <c r="V65" i="1"/>
  <c r="T49" i="1"/>
  <c r="S45" i="1"/>
  <c r="U57" i="1"/>
  <c r="V55" i="1"/>
  <c r="V53" i="1"/>
  <c r="U65" i="1"/>
  <c r="V56" i="1"/>
  <c r="U52" i="1"/>
  <c r="U44" i="1"/>
  <c r="V60" i="1"/>
  <c r="U51" i="1"/>
  <c r="T65" i="1"/>
  <c r="U43" i="1"/>
  <c r="U59" i="1"/>
  <c r="V45" i="1"/>
  <c r="J59" i="4"/>
  <c r="W19" i="4"/>
  <c r="G58" i="4"/>
  <c r="T7" i="4"/>
  <c r="I35" i="4"/>
  <c r="G29" i="4"/>
  <c r="K45" i="4"/>
  <c r="Z11" i="4"/>
  <c r="L45" i="4"/>
  <c r="O38" i="1"/>
  <c r="T10" i="4"/>
  <c r="I38" i="4"/>
  <c r="Q8" i="4"/>
  <c r="H36" i="4"/>
  <c r="Q24" i="4"/>
  <c r="H64" i="4"/>
  <c r="J60" i="4"/>
  <c r="W20" i="4"/>
  <c r="G61" i="4"/>
  <c r="H37" i="4"/>
  <c r="Q9" i="4"/>
  <c r="P35" i="18"/>
  <c r="P36" i="18"/>
  <c r="P37" i="18"/>
  <c r="P38" i="18"/>
  <c r="K29" i="19"/>
  <c r="M38" i="19"/>
  <c r="Q17" i="4"/>
  <c r="H57" i="4"/>
  <c r="Q13" i="4"/>
  <c r="H47" i="4"/>
  <c r="G56" i="4"/>
  <c r="Q5" i="4"/>
  <c r="H33" i="4"/>
  <c r="K46" i="4"/>
  <c r="Z12" i="4"/>
  <c r="L46" i="4"/>
  <c r="O39" i="1"/>
  <c r="P34" i="1"/>
  <c r="P37" i="1"/>
  <c r="P38" i="1"/>
  <c r="J62" i="4"/>
  <c r="W22" i="4"/>
  <c r="Z23" i="4"/>
  <c r="L63" i="4"/>
  <c r="K63" i="4"/>
  <c r="K48" i="4"/>
  <c r="Z14" i="4"/>
  <c r="L48" i="4"/>
  <c r="Q6" i="4"/>
  <c r="H34" i="4"/>
  <c r="N39" i="1"/>
  <c r="K45" i="1"/>
  <c r="K65" i="1"/>
  <c r="K48" i="1"/>
  <c r="M39" i="1"/>
  <c r="P39" i="1"/>
  <c r="Q38" i="1"/>
  <c r="K58" i="1"/>
  <c r="K57" i="1"/>
  <c r="W47" i="1"/>
  <c r="W54" i="1"/>
  <c r="W53" i="1"/>
  <c r="N38" i="18"/>
  <c r="N38" i="19"/>
  <c r="Q82" i="1"/>
  <c r="N38" i="1"/>
  <c r="K47" i="1"/>
  <c r="T66" i="1"/>
  <c r="K50" i="1"/>
  <c r="W50" i="1"/>
  <c r="W43" i="1"/>
  <c r="S66" i="1"/>
  <c r="Q18" i="4"/>
  <c r="H58" i="4"/>
  <c r="W55" i="1"/>
  <c r="W57" i="1"/>
  <c r="W51" i="1"/>
  <c r="W59" i="1"/>
  <c r="W52" i="1"/>
  <c r="K59" i="1"/>
  <c r="N39" i="18"/>
  <c r="Q38" i="18"/>
  <c r="O39" i="18"/>
  <c r="M39" i="18"/>
  <c r="V57" i="18"/>
  <c r="T46" i="18"/>
  <c r="U47" i="18"/>
  <c r="V47" i="18"/>
  <c r="S57" i="18"/>
  <c r="U53" i="18"/>
  <c r="T49" i="18"/>
  <c r="T43" i="18"/>
  <c r="S54" i="18"/>
  <c r="U55" i="18"/>
  <c r="U57" i="18"/>
  <c r="S59" i="18"/>
  <c r="S46" i="18"/>
  <c r="S43" i="18"/>
  <c r="U51" i="18"/>
  <c r="T58" i="18"/>
  <c r="S47" i="18"/>
  <c r="V55" i="18"/>
  <c r="S50" i="18"/>
  <c r="U43" i="18"/>
  <c r="V49" i="18"/>
  <c r="U48" i="18"/>
  <c r="V51" i="18"/>
  <c r="T56" i="18"/>
  <c r="T53" i="18"/>
  <c r="U58" i="18"/>
  <c r="V58" i="18"/>
  <c r="U49" i="18"/>
  <c r="V45" i="18"/>
  <c r="S66" i="18"/>
  <c r="T66" i="18"/>
  <c r="U66" i="18"/>
  <c r="V66" i="18"/>
  <c r="W66" i="18"/>
  <c r="U56" i="18"/>
  <c r="V43" i="18"/>
  <c r="T45" i="18"/>
  <c r="U45" i="18"/>
  <c r="V46" i="18"/>
  <c r="T60" i="18"/>
  <c r="U60" i="18"/>
  <c r="V54" i="18"/>
  <c r="T52" i="18"/>
  <c r="S53" i="18"/>
  <c r="U46" i="18"/>
  <c r="S45" i="18"/>
  <c r="T47" i="18"/>
  <c r="S51" i="18"/>
  <c r="T59" i="18"/>
  <c r="U59" i="18"/>
  <c r="T57" i="18"/>
  <c r="U52" i="18"/>
  <c r="V56" i="18"/>
  <c r="T67" i="18"/>
  <c r="V50" i="18"/>
  <c r="U50" i="18"/>
  <c r="T50" i="18"/>
  <c r="T44" i="18"/>
  <c r="T54" i="18"/>
  <c r="S44" i="18"/>
  <c r="V59" i="18"/>
  <c r="U44" i="18"/>
  <c r="V60" i="18"/>
  <c r="S60" i="18"/>
  <c r="S58" i="18"/>
  <c r="W58" i="18"/>
  <c r="S56" i="18"/>
  <c r="U67" i="18"/>
  <c r="V52" i="18"/>
  <c r="T51" i="18"/>
  <c r="U54" i="18"/>
  <c r="T55" i="18"/>
  <c r="S49" i="18"/>
  <c r="S52" i="18"/>
  <c r="W52" i="18"/>
  <c r="V67" i="18"/>
  <c r="S55" i="18"/>
  <c r="V48" i="18"/>
  <c r="T48" i="18"/>
  <c r="S67" i="18"/>
  <c r="S48" i="18"/>
  <c r="W48" i="18"/>
  <c r="V44" i="18"/>
  <c r="V53" i="18"/>
  <c r="T24" i="4"/>
  <c r="I64" i="4"/>
  <c r="Z19" i="4"/>
  <c r="L59" i="4"/>
  <c r="K59" i="4"/>
  <c r="W49" i="1"/>
  <c r="H61" i="4"/>
  <c r="Q21" i="4"/>
  <c r="W10" i="4"/>
  <c r="J38" i="4"/>
  <c r="K54" i="1"/>
  <c r="Q16" i="4"/>
  <c r="H56" i="4"/>
  <c r="Z20" i="4"/>
  <c r="L60" i="4"/>
  <c r="K60" i="4"/>
  <c r="K46" i="1"/>
  <c r="W48" i="1"/>
  <c r="U66" i="1"/>
  <c r="K44" i="1"/>
  <c r="K53" i="1"/>
  <c r="T17" i="4"/>
  <c r="I57" i="4"/>
  <c r="K55" i="1"/>
  <c r="K49" i="1"/>
  <c r="I36" i="4"/>
  <c r="T8" i="4"/>
  <c r="W45" i="1"/>
  <c r="W65" i="1"/>
  <c r="W60" i="1"/>
  <c r="W64" i="1"/>
  <c r="V66" i="1"/>
  <c r="K56" i="1"/>
  <c r="W7" i="4"/>
  <c r="J35" i="4"/>
  <c r="K62" i="4"/>
  <c r="Z22" i="4"/>
  <c r="L62" i="4"/>
  <c r="K51" i="1"/>
  <c r="W56" i="1"/>
  <c r="K52" i="1"/>
  <c r="K64" i="1"/>
  <c r="T13" i="4"/>
  <c r="I47" i="4"/>
  <c r="T6" i="4"/>
  <c r="I34" i="4"/>
  <c r="K60" i="1"/>
  <c r="T9" i="4"/>
  <c r="I37" i="4"/>
  <c r="W58" i="1"/>
  <c r="K43" i="1"/>
  <c r="L66" i="1"/>
  <c r="T5" i="4"/>
  <c r="I33" i="4"/>
  <c r="Q4" i="4"/>
  <c r="H29" i="4"/>
  <c r="W44" i="1"/>
  <c r="W46" i="1"/>
  <c r="T16" i="4"/>
  <c r="I56" i="4"/>
  <c r="K38" i="4"/>
  <c r="Z10" i="4"/>
  <c r="L38" i="4"/>
  <c r="K59" i="18"/>
  <c r="W67" i="18"/>
  <c r="W46" i="18"/>
  <c r="W57" i="18"/>
  <c r="K51" i="18"/>
  <c r="K47" i="18"/>
  <c r="K35" i="4"/>
  <c r="Z7" i="4"/>
  <c r="L35" i="4"/>
  <c r="W60" i="18"/>
  <c r="W51" i="18"/>
  <c r="U68" i="18"/>
  <c r="W59" i="18"/>
  <c r="L68" i="18"/>
  <c r="K43" i="18"/>
  <c r="K60" i="18"/>
  <c r="I58" i="4"/>
  <c r="T18" i="4"/>
  <c r="Q84" i="18"/>
  <c r="W56" i="18"/>
  <c r="W50" i="18"/>
  <c r="K56" i="18"/>
  <c r="W55" i="18"/>
  <c r="W45" i="18"/>
  <c r="K66" i="18"/>
  <c r="K48" i="18"/>
  <c r="K44" i="18"/>
  <c r="W66" i="1"/>
  <c r="K50" i="18"/>
  <c r="W5" i="4"/>
  <c r="J33" i="4"/>
  <c r="J47" i="4"/>
  <c r="W13" i="4"/>
  <c r="W49" i="18"/>
  <c r="S68" i="18"/>
  <c r="W43" i="18"/>
  <c r="K55" i="18"/>
  <c r="K67" i="18"/>
  <c r="K52" i="18"/>
  <c r="K66" i="1"/>
  <c r="W24" i="4"/>
  <c r="J64" i="4"/>
  <c r="W47" i="18"/>
  <c r="W54" i="18"/>
  <c r="K46" i="18"/>
  <c r="K45" i="18"/>
  <c r="K57" i="18"/>
  <c r="K53" i="18"/>
  <c r="P39" i="18"/>
  <c r="T21" i="4"/>
  <c r="I61" i="4"/>
  <c r="T4" i="4"/>
  <c r="I29" i="4"/>
  <c r="W9" i="4"/>
  <c r="J37" i="4"/>
  <c r="W6" i="4"/>
  <c r="J34" i="4"/>
  <c r="Q22" i="19"/>
  <c r="J36" i="4"/>
  <c r="W8" i="4"/>
  <c r="W17" i="4"/>
  <c r="J57" i="4"/>
  <c r="W44" i="18"/>
  <c r="W53" i="18"/>
  <c r="V68" i="18"/>
  <c r="T68" i="18"/>
  <c r="K54" i="18"/>
  <c r="K58" i="18"/>
  <c r="K49" i="18"/>
  <c r="Z6" i="4"/>
  <c r="L34" i="4"/>
  <c r="K34" i="4"/>
  <c r="Z17" i="4"/>
  <c r="L57" i="4"/>
  <c r="K57" i="4"/>
  <c r="Z9" i="4"/>
  <c r="L37" i="4"/>
  <c r="K37" i="4"/>
  <c r="W68" i="18"/>
  <c r="Z5" i="4"/>
  <c r="L33" i="4"/>
  <c r="K33" i="4"/>
  <c r="K36" i="4"/>
  <c r="Z8" i="4"/>
  <c r="L36" i="4"/>
  <c r="W21" i="4"/>
  <c r="J61" i="4"/>
  <c r="W18" i="4"/>
  <c r="J58" i="4"/>
  <c r="K68" i="18"/>
  <c r="K64" i="4"/>
  <c r="Z24" i="4"/>
  <c r="L64" i="4"/>
  <c r="T61" i="19"/>
  <c r="V50" i="19"/>
  <c r="U62" i="19"/>
  <c r="V62" i="19"/>
  <c r="V54" i="19"/>
  <c r="S62" i="19"/>
  <c r="U59" i="19"/>
  <c r="S47" i="19"/>
  <c r="V60" i="19"/>
  <c r="S45" i="19"/>
  <c r="U52" i="19"/>
  <c r="T57" i="19"/>
  <c r="V48" i="19"/>
  <c r="T62" i="19"/>
  <c r="V61" i="19"/>
  <c r="U53" i="19"/>
  <c r="U49" i="19"/>
  <c r="U46" i="19"/>
  <c r="U58" i="19"/>
  <c r="V57" i="19"/>
  <c r="M39" i="19"/>
  <c r="M79" i="19"/>
  <c r="M43" i="19"/>
  <c r="S43" i="19"/>
  <c r="S54" i="19"/>
  <c r="T50" i="19"/>
  <c r="S58" i="19"/>
  <c r="V55" i="19"/>
  <c r="T46" i="19"/>
  <c r="T44" i="19"/>
  <c r="U51" i="19"/>
  <c r="V52" i="19"/>
  <c r="S53" i="19"/>
  <c r="T51" i="19"/>
  <c r="S52" i="19"/>
  <c r="S61" i="19"/>
  <c r="V46" i="19"/>
  <c r="V58" i="19"/>
  <c r="T49" i="19"/>
  <c r="S59" i="19"/>
  <c r="U47" i="19"/>
  <c r="U50" i="19"/>
  <c r="U48" i="19"/>
  <c r="U57" i="19"/>
  <c r="U54" i="19"/>
  <c r="T58" i="19"/>
  <c r="T55" i="19"/>
  <c r="V56" i="19"/>
  <c r="S56" i="19"/>
  <c r="T45" i="19"/>
  <c r="S55" i="19"/>
  <c r="T59" i="19"/>
  <c r="V44" i="19"/>
  <c r="U44" i="19"/>
  <c r="T53" i="19"/>
  <c r="V45" i="19"/>
  <c r="S48" i="19"/>
  <c r="U56" i="19"/>
  <c r="T48" i="19"/>
  <c r="AC43" i="19"/>
  <c r="N39" i="19"/>
  <c r="N79" i="19"/>
  <c r="N43" i="19"/>
  <c r="AD43" i="19"/>
  <c r="O39" i="19"/>
  <c r="O79" i="19"/>
  <c r="O43" i="19"/>
  <c r="U43" i="19"/>
  <c r="T56" i="19"/>
  <c r="V49" i="19"/>
  <c r="T47" i="19"/>
  <c r="T52" i="19"/>
  <c r="T43" i="19"/>
  <c r="V51" i="19"/>
  <c r="U60" i="19"/>
  <c r="V47" i="19"/>
  <c r="S44" i="19"/>
  <c r="S51" i="19"/>
  <c r="S49" i="19"/>
  <c r="U61" i="19"/>
  <c r="S60" i="19"/>
  <c r="T54" i="19"/>
  <c r="S46" i="19"/>
  <c r="S57" i="19"/>
  <c r="W57" i="19"/>
  <c r="U45" i="19"/>
  <c r="V59" i="19"/>
  <c r="V53" i="19"/>
  <c r="S50" i="19"/>
  <c r="T60" i="19"/>
  <c r="U55" i="19"/>
  <c r="AE43" i="19"/>
  <c r="P39" i="19"/>
  <c r="P79" i="19"/>
  <c r="P43" i="19"/>
  <c r="V43" i="19"/>
  <c r="Z13" i="4"/>
  <c r="L47" i="4"/>
  <c r="K47" i="4"/>
  <c r="J56" i="4"/>
  <c r="W16" i="4"/>
  <c r="J29" i="4"/>
  <c r="W4" i="4"/>
  <c r="P38" i="19"/>
  <c r="W46" i="19"/>
  <c r="U63" i="19"/>
  <c r="W61" i="19"/>
  <c r="W52" i="19"/>
  <c r="W58" i="19"/>
  <c r="W44" i="19"/>
  <c r="W47" i="19"/>
  <c r="W56" i="19"/>
  <c r="W54" i="19"/>
  <c r="W50" i="19"/>
  <c r="W59" i="19"/>
  <c r="S63" i="19"/>
  <c r="W43" i="19"/>
  <c r="W60" i="19"/>
  <c r="Z4" i="4"/>
  <c r="L29" i="4"/>
  <c r="K29" i="4"/>
  <c r="V63" i="19"/>
  <c r="W55" i="19"/>
  <c r="W48" i="19"/>
  <c r="W53" i="19"/>
  <c r="W62" i="19"/>
  <c r="W49" i="19"/>
  <c r="W51" i="19"/>
  <c r="K61" i="4"/>
  <c r="Z21" i="4"/>
  <c r="L61" i="4"/>
  <c r="K58" i="4"/>
  <c r="Z18" i="4"/>
  <c r="L58" i="4"/>
  <c r="L44" i="19"/>
  <c r="L53" i="19"/>
  <c r="L54" i="19"/>
  <c r="L48" i="19"/>
  <c r="L50" i="19"/>
  <c r="L45" i="19"/>
  <c r="L60" i="19"/>
  <c r="L58" i="19"/>
  <c r="L47" i="19"/>
  <c r="Q38" i="19"/>
  <c r="L56" i="19"/>
  <c r="L51" i="19"/>
  <c r="L46" i="19"/>
  <c r="L59" i="19"/>
  <c r="L61" i="19"/>
  <c r="L52" i="19"/>
  <c r="L62" i="19"/>
  <c r="L49" i="19"/>
  <c r="L57" i="19"/>
  <c r="L55" i="19"/>
  <c r="T63" i="19"/>
  <c r="K56" i="4"/>
  <c r="Z16" i="4"/>
  <c r="L56" i="4"/>
  <c r="W45" i="19"/>
  <c r="K47" i="19"/>
  <c r="K52" i="19"/>
  <c r="K59" i="19"/>
  <c r="K62" i="19"/>
  <c r="K58" i="19"/>
  <c r="W63" i="19"/>
  <c r="K61" i="19"/>
  <c r="K45" i="19"/>
  <c r="K50" i="19"/>
  <c r="K55" i="19"/>
  <c r="K51" i="19"/>
  <c r="K48" i="19"/>
  <c r="L63" i="19"/>
  <c r="K60" i="19"/>
  <c r="M80" i="19"/>
  <c r="K46" i="19"/>
  <c r="K57" i="19"/>
  <c r="K56" i="19"/>
  <c r="K54" i="19"/>
  <c r="K44" i="19"/>
  <c r="M44" i="19"/>
  <c r="K49" i="19"/>
  <c r="K53" i="19"/>
  <c r="Q79" i="19"/>
  <c r="K63" i="19"/>
  <c r="M81" i="19"/>
  <c r="AC44" i="19"/>
  <c r="M45" i="19"/>
  <c r="N80" i="19"/>
  <c r="AC45" i="19"/>
  <c r="M82" i="19"/>
  <c r="Q83" i="1"/>
  <c r="AG43" i="1"/>
  <c r="Q43" i="1"/>
  <c r="N44" i="19"/>
  <c r="Q85" i="18"/>
  <c r="AE43" i="18"/>
  <c r="Q43" i="18"/>
  <c r="O80" i="19"/>
  <c r="M46" i="19"/>
  <c r="AD44" i="19"/>
  <c r="N81" i="19"/>
  <c r="N45" i="19"/>
  <c r="AD45" i="19"/>
  <c r="N82" i="19"/>
  <c r="Q84" i="1"/>
  <c r="Q44" i="1"/>
  <c r="AG44" i="1"/>
  <c r="O44" i="19"/>
  <c r="AC46" i="19"/>
  <c r="M83" i="19"/>
  <c r="P80" i="19"/>
  <c r="Q80" i="19"/>
  <c r="Q43" i="19"/>
  <c r="AF43" i="19"/>
  <c r="N46" i="19"/>
  <c r="O81" i="19"/>
  <c r="O45" i="19"/>
  <c r="AE44" i="19"/>
  <c r="M47" i="19"/>
  <c r="AE44" i="18"/>
  <c r="Q86" i="18"/>
  <c r="Q44" i="18"/>
  <c r="Q85" i="1"/>
  <c r="Q45" i="1"/>
  <c r="AG45" i="1"/>
  <c r="AC47" i="19"/>
  <c r="M84" i="19"/>
  <c r="AE45" i="19"/>
  <c r="O82" i="19"/>
  <c r="AD46" i="19"/>
  <c r="N83" i="19"/>
  <c r="P44" i="19"/>
  <c r="AE45" i="18"/>
  <c r="Q45" i="18"/>
  <c r="Q87" i="18"/>
  <c r="O46" i="19"/>
  <c r="Q44" i="19"/>
  <c r="P81" i="19"/>
  <c r="Q81" i="19"/>
  <c r="AF44" i="19"/>
  <c r="N47" i="19"/>
  <c r="M48" i="19"/>
  <c r="P45" i="19"/>
  <c r="P82" i="19"/>
  <c r="Q82" i="19"/>
  <c r="AE46" i="19"/>
  <c r="O83" i="19"/>
  <c r="N84" i="19"/>
  <c r="AD47" i="19"/>
  <c r="AF45" i="19"/>
  <c r="AC48" i="19"/>
  <c r="N48" i="19"/>
  <c r="M85" i="19"/>
  <c r="Q86" i="1"/>
  <c r="Q46" i="1"/>
  <c r="AG46" i="1"/>
  <c r="Q45" i="19"/>
  <c r="O47" i="19"/>
  <c r="P46" i="19"/>
  <c r="M49" i="19"/>
  <c r="AD48" i="19"/>
  <c r="Q46" i="18"/>
  <c r="Q88" i="18"/>
  <c r="AE46" i="18"/>
  <c r="N85" i="19"/>
  <c r="O84" i="19"/>
  <c r="AE47" i="19"/>
  <c r="AG47" i="1"/>
  <c r="Q87" i="1"/>
  <c r="Q47" i="1"/>
  <c r="AC49" i="19"/>
  <c r="N49" i="19"/>
  <c r="AD49" i="19"/>
  <c r="M86" i="19"/>
  <c r="P83" i="19"/>
  <c r="Q83" i="19"/>
  <c r="Q46" i="19"/>
  <c r="AF46" i="19"/>
  <c r="O48" i="19"/>
  <c r="O85" i="19"/>
  <c r="O49" i="19"/>
  <c r="AE49" i="19"/>
  <c r="M50" i="19"/>
  <c r="Q89" i="18"/>
  <c r="Q47" i="18"/>
  <c r="AE47" i="18"/>
  <c r="O86" i="19"/>
  <c r="N86" i="19"/>
  <c r="AE48" i="19"/>
  <c r="P47" i="19"/>
  <c r="AG48" i="1"/>
  <c r="Q48" i="1"/>
  <c r="Q88" i="1"/>
  <c r="AC50" i="19"/>
  <c r="N50" i="19"/>
  <c r="AD50" i="19"/>
  <c r="O50" i="19"/>
  <c r="M87" i="19"/>
  <c r="Q47" i="19"/>
  <c r="AF47" i="19"/>
  <c r="P84" i="19"/>
  <c r="Q84" i="19"/>
  <c r="O87" i="19"/>
  <c r="AE50" i="19"/>
  <c r="Q49" i="1"/>
  <c r="AG49" i="1"/>
  <c r="P48" i="19"/>
  <c r="AE48" i="18"/>
  <c r="Q48" i="18"/>
  <c r="Q89" i="1"/>
  <c r="M51" i="19"/>
  <c r="N87" i="19"/>
  <c r="AG50" i="1"/>
  <c r="Q90" i="18"/>
  <c r="AF48" i="19"/>
  <c r="Q48" i="19"/>
  <c r="P85" i="19"/>
  <c r="AC51" i="19"/>
  <c r="N51" i="19"/>
  <c r="AD51" i="19"/>
  <c r="O51" i="19"/>
  <c r="M88" i="19"/>
  <c r="Q90" i="1"/>
  <c r="Q50" i="1"/>
  <c r="Q85" i="19"/>
  <c r="P49" i="19"/>
  <c r="O88" i="19"/>
  <c r="M52" i="19"/>
  <c r="Q51" i="1"/>
  <c r="N88" i="19"/>
  <c r="AE49" i="18"/>
  <c r="Q49" i="18"/>
  <c r="AE51" i="19"/>
  <c r="AC52" i="19"/>
  <c r="N52" i="19"/>
  <c r="M89" i="19"/>
  <c r="Q91" i="18"/>
  <c r="Q91" i="1"/>
  <c r="Q49" i="19"/>
  <c r="AF49" i="19"/>
  <c r="P86" i="19"/>
  <c r="AG51" i="1"/>
  <c r="Q92" i="1"/>
  <c r="M53" i="19"/>
  <c r="AG52" i="1"/>
  <c r="AD52" i="19"/>
  <c r="O52" i="19"/>
  <c r="Q86" i="19"/>
  <c r="P50" i="19"/>
  <c r="Q52" i="1"/>
  <c r="Q50" i="18"/>
  <c r="AE50" i="18"/>
  <c r="N89" i="19"/>
  <c r="Q53" i="1"/>
  <c r="AC53" i="19"/>
  <c r="N53" i="19"/>
  <c r="AD53" i="19"/>
  <c r="M90" i="19"/>
  <c r="AF50" i="19"/>
  <c r="Q50" i="19"/>
  <c r="P87" i="19"/>
  <c r="AG53" i="1"/>
  <c r="Q92" i="18"/>
  <c r="O89" i="19"/>
  <c r="AE52" i="19"/>
  <c r="Q93" i="1"/>
  <c r="O53" i="19"/>
  <c r="AE53" i="19"/>
  <c r="O90" i="19"/>
  <c r="N90" i="19"/>
  <c r="Q51" i="18"/>
  <c r="AE51" i="18"/>
  <c r="Q87" i="19"/>
  <c r="P51" i="19"/>
  <c r="M54" i="19"/>
  <c r="AG54" i="1"/>
  <c r="AF51" i="19"/>
  <c r="Q51" i="19"/>
  <c r="P88" i="19"/>
  <c r="AC54" i="19"/>
  <c r="N54" i="19"/>
  <c r="M91" i="19"/>
  <c r="Q93" i="18"/>
  <c r="Q54" i="1"/>
  <c r="Q94" i="1"/>
  <c r="Q88" i="19"/>
  <c r="P52" i="19"/>
  <c r="AE52" i="18"/>
  <c r="Q52" i="18"/>
  <c r="N91" i="19"/>
  <c r="M55" i="19"/>
  <c r="AD54" i="19"/>
  <c r="O54" i="19"/>
  <c r="O91" i="19"/>
  <c r="AG55" i="1"/>
  <c r="Q52" i="19"/>
  <c r="AF52" i="19"/>
  <c r="P89" i="19"/>
  <c r="AC55" i="19"/>
  <c r="N55" i="19"/>
  <c r="AD55" i="19"/>
  <c r="M92" i="19"/>
  <c r="Q94" i="18"/>
  <c r="AE54" i="19"/>
  <c r="Q53" i="18"/>
  <c r="AE53" i="18"/>
  <c r="Q95" i="1"/>
  <c r="Q89" i="19"/>
  <c r="P53" i="19"/>
  <c r="Q55" i="1"/>
  <c r="M56" i="19"/>
  <c r="N92" i="19"/>
  <c r="O55" i="19"/>
  <c r="AG56" i="1"/>
  <c r="Q53" i="19"/>
  <c r="AF53" i="19"/>
  <c r="P90" i="19"/>
  <c r="AC56" i="19"/>
  <c r="N56" i="19"/>
  <c r="M93" i="19"/>
  <c r="Q95" i="18"/>
  <c r="O92" i="19"/>
  <c r="AE55" i="19"/>
  <c r="Q56" i="1"/>
  <c r="N93" i="19"/>
  <c r="M57" i="19"/>
  <c r="Q90" i="19"/>
  <c r="P54" i="19"/>
  <c r="AD56" i="19"/>
  <c r="O56" i="19"/>
  <c r="AE56" i="19"/>
  <c r="Q54" i="18"/>
  <c r="AE54" i="18"/>
  <c r="AG57" i="1"/>
  <c r="Q96" i="1"/>
  <c r="AC57" i="19"/>
  <c r="N57" i="19"/>
  <c r="M94" i="19"/>
  <c r="Q96" i="18"/>
  <c r="O93" i="19"/>
  <c r="Q54" i="19"/>
  <c r="AF54" i="19"/>
  <c r="P91" i="19"/>
  <c r="Q97" i="1"/>
  <c r="Q57" i="1"/>
  <c r="AE55" i="18"/>
  <c r="Q55" i="18"/>
  <c r="N94" i="19"/>
  <c r="AD57" i="19"/>
  <c r="O57" i="19"/>
  <c r="M58" i="19"/>
  <c r="Q91" i="19"/>
  <c r="P55" i="19"/>
  <c r="AC58" i="19"/>
  <c r="N58" i="19"/>
  <c r="AD58" i="19"/>
  <c r="O94" i="19"/>
  <c r="O58" i="19"/>
  <c r="M95" i="19"/>
  <c r="Q97" i="18"/>
  <c r="Q58" i="1"/>
  <c r="AG58" i="1"/>
  <c r="AE57" i="19"/>
  <c r="AF55" i="19"/>
  <c r="Q55" i="19"/>
  <c r="P92" i="19"/>
  <c r="AE58" i="19"/>
  <c r="N95" i="19"/>
  <c r="Q56" i="18"/>
  <c r="AE56" i="18"/>
  <c r="O95" i="19"/>
  <c r="Q98" i="1"/>
  <c r="Q92" i="19"/>
  <c r="P56" i="19"/>
  <c r="M59" i="19"/>
  <c r="Q56" i="19"/>
  <c r="AF56" i="19"/>
  <c r="P93" i="19"/>
  <c r="AC59" i="19"/>
  <c r="N59" i="19"/>
  <c r="M96" i="19"/>
  <c r="Q98" i="18"/>
  <c r="Q59" i="1"/>
  <c r="AG59" i="1"/>
  <c r="N96" i="19"/>
  <c r="Q99" i="1"/>
  <c r="M60" i="19"/>
  <c r="Q57" i="18"/>
  <c r="AE57" i="18"/>
  <c r="Q93" i="19"/>
  <c r="P57" i="19"/>
  <c r="AD59" i="19"/>
  <c r="O59" i="19"/>
  <c r="AC60" i="19"/>
  <c r="N60" i="19"/>
  <c r="AD60" i="19"/>
  <c r="M97" i="19"/>
  <c r="Q57" i="19"/>
  <c r="AF57" i="19"/>
  <c r="P94" i="19"/>
  <c r="Q99" i="18"/>
  <c r="O96" i="19"/>
  <c r="AE59" i="19"/>
  <c r="AG60" i="1"/>
  <c r="O60" i="19"/>
  <c r="O97" i="19"/>
  <c r="Q94" i="19"/>
  <c r="P58" i="19"/>
  <c r="N97" i="19"/>
  <c r="Q100" i="1"/>
  <c r="Q58" i="18"/>
  <c r="AE58" i="18"/>
  <c r="M61" i="19"/>
  <c r="Q60" i="1"/>
  <c r="AE60" i="19"/>
  <c r="AF58" i="19"/>
  <c r="Q58" i="19"/>
  <c r="P95" i="19"/>
  <c r="Q100" i="18"/>
  <c r="M66" i="1"/>
  <c r="AE31" i="1" a="1"/>
  <c r="AE31" i="1"/>
  <c r="AC61" i="19"/>
  <c r="N61" i="19"/>
  <c r="M98" i="19"/>
  <c r="N98" i="19"/>
  <c r="AD61" i="19"/>
  <c r="O61" i="19"/>
  <c r="AE61" i="19"/>
  <c r="Q101" i="1"/>
  <c r="Q64" i="1"/>
  <c r="AG64" i="1"/>
  <c r="AE59" i="18"/>
  <c r="Q59" i="18"/>
  <c r="AD66" i="1"/>
  <c r="M62" i="19"/>
  <c r="M68" i="18"/>
  <c r="AC31" i="18" a="1"/>
  <c r="AC31" i="18"/>
  <c r="AF31" i="1"/>
  <c r="Q95" i="19"/>
  <c r="P59" i="19"/>
  <c r="AC62" i="19"/>
  <c r="M63" i="19"/>
  <c r="AD31" i="19" a="1"/>
  <c r="AD31" i="19"/>
  <c r="M99" i="19"/>
  <c r="N66" i="1"/>
  <c r="AE32" i="1" a="1"/>
  <c r="AE32" i="1"/>
  <c r="O98" i="19"/>
  <c r="AD31" i="18"/>
  <c r="Q59" i="19"/>
  <c r="AF59" i="19"/>
  <c r="P96" i="19"/>
  <c r="AB68" i="18"/>
  <c r="Q101" i="18"/>
  <c r="AF32" i="1"/>
  <c r="N68" i="18"/>
  <c r="AC32" i="18" a="1"/>
  <c r="AC32" i="18"/>
  <c r="AE31" i="19"/>
  <c r="Q96" i="19"/>
  <c r="P60" i="19"/>
  <c r="N62" i="19"/>
  <c r="AC63" i="19"/>
  <c r="AE60" i="18"/>
  <c r="Q60" i="18"/>
  <c r="AE66" i="1"/>
  <c r="AL82" i="1"/>
  <c r="Q60" i="19"/>
  <c r="AF60" i="19"/>
  <c r="P97" i="19"/>
  <c r="Q102" i="18"/>
  <c r="AC68" i="18"/>
  <c r="AD32" i="18"/>
  <c r="O66" i="1"/>
  <c r="AE34" i="1" a="1"/>
  <c r="AE34" i="1"/>
  <c r="N63" i="19"/>
  <c r="N99" i="19"/>
  <c r="AD32" i="19" a="1"/>
  <c r="AD32" i="19"/>
  <c r="AD62" i="19"/>
  <c r="AE32" i="19"/>
  <c r="O68" i="18"/>
  <c r="AC34" i="18" a="1"/>
  <c r="AC34" i="18"/>
  <c r="AF66" i="1"/>
  <c r="AF34" i="1"/>
  <c r="Q97" i="19"/>
  <c r="P61" i="19"/>
  <c r="O62" i="19"/>
  <c r="AD63" i="19"/>
  <c r="AE66" i="18"/>
  <c r="Q66" i="18"/>
  <c r="Q103" i="18"/>
  <c r="Q61" i="19"/>
  <c r="AF61" i="19"/>
  <c r="P98" i="19"/>
  <c r="Q98" i="19"/>
  <c r="P66" i="1"/>
  <c r="AE35" i="1" a="1"/>
  <c r="AE35" i="1"/>
  <c r="Q102" i="1"/>
  <c r="AG65" i="1"/>
  <c r="AG66" i="1"/>
  <c r="Q65" i="1"/>
  <c r="Q66" i="1"/>
  <c r="AD68" i="18"/>
  <c r="AD34" i="18"/>
  <c r="O63" i="19"/>
  <c r="AD34" i="19" a="1"/>
  <c r="AD34" i="19"/>
  <c r="O99" i="19"/>
  <c r="AE62" i="19"/>
  <c r="AF35" i="1"/>
  <c r="AF36" i="1"/>
  <c r="AH7" i="1"/>
  <c r="AE36" i="1"/>
  <c r="P62" i="19"/>
  <c r="AE63" i="19"/>
  <c r="P68" i="18"/>
  <c r="AE67" i="18"/>
  <c r="AE68" i="18"/>
  <c r="Q104" i="18"/>
  <c r="Q67" i="18"/>
  <c r="Q68" i="18"/>
  <c r="AC35" i="18" a="1"/>
  <c r="AC35" i="18"/>
  <c r="AE34" i="19"/>
  <c r="P63" i="19"/>
  <c r="AD35" i="19" a="1"/>
  <c r="AD35" i="19"/>
  <c r="P99" i="19"/>
  <c r="Q99" i="19"/>
  <c r="AF62" i="19"/>
  <c r="AF63" i="19"/>
  <c r="Q62" i="19"/>
  <c r="Q63" i="19"/>
  <c r="AD35" i="18"/>
  <c r="AD36" i="18"/>
  <c r="AH7" i="18"/>
  <c r="AC36" i="18"/>
  <c r="AE35" i="19"/>
  <c r="AE36" i="19"/>
  <c r="AG7" i="19"/>
  <c r="AD36" i="19"/>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<sst xmlns="http://schemas.openxmlformats.org/spreadsheetml/2006/main" count="730" uniqueCount="218">
  <si>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</si>
  <si>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</si>
  <si>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</si>
  <si>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</si>
  <si>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</si>
  <si>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</si>
  <si>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</si>
  <si>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</si>
  <si>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</si>
  <si>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</si>
  <si>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</si>
  <si>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</si>
  <si>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</si>
  <si>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</si>
  <si>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</si>
  <si>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</si>
  <si>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</si>
  <si>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</si>
  <si>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</si>
  <si>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</si>
  <si>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</si>
  <si>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</si>
  <si>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</si>
  <si>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</si>
  <si>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</si>
  <si>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</si>
  <si>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</si>
  <si>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</si>
  <si>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</si>
  <si>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</si>
  <si>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</si>
  <si>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</si>
  <si>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</si>
  <si>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</si>
  <si>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</si>
  <si>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</si>
  <si>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</si>
  <si>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</si>
  <si>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</si>
  <si>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</si>
  <si>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</si>
  <si>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</si>
  <si>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</si>
  <si>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</si>
  <si>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</si>
  <si>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</si>
  <si>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</si>
  <si>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</si>
  <si>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</si>
  <si>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</si>
  <si>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</si>
  <si>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</si>
  <si>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</si>
  <si>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</si>
  <si>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</si>
  <si>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</si>
  <si>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</si>
  <si>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</si>
  <si>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</si>
  <si>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</si>
  <si>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</si>
  <si>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</si>
  <si>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</si>
  <si>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</si>
  <si>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</si>
  <si>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</si>
  <si>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</si>
  <si>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</si>
  <si>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</si>
  <si>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</si>
  <si>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</si>
  <si>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</si>
  <si>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</si>
  <si>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</si>
  <si>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</si>
  <si>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</si>
  <si>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</si>
  <si>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</si>
  <si>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</si>
  <si>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</si>
  <si>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</si>
  <si>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</si>
  <si>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</si>
  <si>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</si>
  <si>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</si>
  <si>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</si>
  <si>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</si>
  <si>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</si>
  <si>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</si>
  <si>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</si>
  <si>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</si>
  <si>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</si>
  <si>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</si>
  <si>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</si>
  <si>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</si>
  <si>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</si>
  <si>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</si>
  <si>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</si>
  <si>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</si>
  <si>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</si>
  <si>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</si>
  <si>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</si>
  <si>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</si>
  <si>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</si>
  <si>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</si>
  <si>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</si>
  <si>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</si>
  <si>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</si>
  <si>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</si>
  <si>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</si>
  <si>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</si>
  <si>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</si>
  <si>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</si>
  <si>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</si>
  <si>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</si>
  <si>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</si>
  <si>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</si>
  <si>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</si>
  <si>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</si>
  <si>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</si>
  <si>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</si>
  <si>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</si>
  <si>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</si>
  <si>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</si>
  <si>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</si>
  <si>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FY2002 NIH Salary Cap 1/1/02-12/31/02</t>
  </si>
  <si>
    <t>FY2003 NIH Salary Cap 1/1/03-12/31/03</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</si>
  <si>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</si>
  <si>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</si>
  <si>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</si>
  <si>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</si>
  <si>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</si>
  <si>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</si>
  <si>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</si>
  <si>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</si>
  <si>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</si>
  <si>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</si>
  <si>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</si>
  <si>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</si>
  <si>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</si>
  <si>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</si>
  <si>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</si>
  <si>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</si>
  <si>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</si>
  <si>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</si>
  <si>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</si>
  <si>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</si>
  <si>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</si>
  <si>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</si>
  <si>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</si>
  <si>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</si>
  <si>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</si>
  <si>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</si>
  <si>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</si>
  <si>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</si>
  <si>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</si>
  <si>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</si>
  <si>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</si>
  <si>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</si>
  <si>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</si>
  <si>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</si>
  <si>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</si>
  <si>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</si>
  <si>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</si>
  <si>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</si>
  <si>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</si>
  <si>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</si>
  <si>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</si>
  <si>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</si>
  <si>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</si>
  <si>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</si>
  <si>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</si>
  <si>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</si>
  <si>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</si>
  <si>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</si>
  <si>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</si>
  <si>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</si>
  <si>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</si>
  <si>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</si>
  <si>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</si>
  <si>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</si>
  <si>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</si>
  <si>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</si>
  <si>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</si>
  <si>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</si>
  <si>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</si>
  <si>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</si>
  <si>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</si>
  <si>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</si>
  <si>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</si>
  <si>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</si>
  <si>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</si>
  <si>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</si>
  <si>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</si>
  <si>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</si>
  <si>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</si>
  <si>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</si>
  <si>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</si>
  <si>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</si>
  <si>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</si>
  <si>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</si>
  <si>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STP - Academic Stipend</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</si>
  <si>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</si>
  <si>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</si>
  <si>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</si>
  <si>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</si>
  <si>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</si>
  <si>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</si>
  <si>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</si>
  <si>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</si>
  <si>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</si>
  <si>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</si>
  <si>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</si>
  <si>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</si>
  <si>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Salary Calculation Worksheet for HSCP INELIGIBLE Faculty</t>
  </si>
  <si>
    <t>Effective 07/01/14 Forward</t>
  </si>
  <si>
    <t>HSCP Salary Scales as revised July 1, 2014 for Ineligible Faculty</t>
  </si>
  <si>
    <t xml:space="preserve">Version Update: 04/23/14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</si>
</sst>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4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8"/>
      <name val="Arial"/>
      <family val="2"/>
    </font>
    <font>
      <b/>
      <sz val="12"/>
      <color rgb="FFFF0000"/>
      <name val="Arial"/>
      <family val="2"/>
    </font>
    <font>
      <sz val="10"/>
      <color rgb="FF000000"/>
      <name val="Arial"/>
      <family val="2"/>
    </font>
  </fonts>
  <fills count="19">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CCFF99"/>
        <bgColor indexed="64"/>
      </patternFill>
    </fill>
  </fills>
  <borders count="1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right style="medium">
        <color auto="1"/>
      </right>
      <top/>
      <bottom style="thick">
        <color auto="1"/>
      </bottom>
      <diagonal/>
    </border>
    <border>
      <left/>
      <right style="double">
        <color auto="1"/>
      </right>
      <top/>
      <bottom style="thick">
        <color auto="1"/>
      </bottom>
      <diagonal/>
    </border>
    <border>
      <left/>
      <right style="medium">
        <color auto="1"/>
      </right>
      <top/>
      <bottom style="thin">
        <color auto="1"/>
      </bottom>
      <diagonal/>
    </border>
    <border>
      <left/>
      <right style="double">
        <color auto="1"/>
      </right>
      <top style="thin">
        <color auto="1"/>
      </top>
      <bottom style="thin">
        <color auto="1"/>
      </bottom>
      <diagonal/>
    </border>
    <border>
      <left/>
      <right style="medium">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style="thin">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thick">
        <color auto="1"/>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71">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3" borderId="61" xfId="0" applyNumberFormat="1" applyFill="1" applyBorder="1"/>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0" fillId="3" borderId="0" xfId="0" applyFill="1" applyBorder="1"/>
    <xf numFmtId="0" fontId="9" fillId="3" borderId="0" xfId="0" applyFont="1" applyFill="1" applyBorder="1" applyAlignment="1">
      <alignment horizontal="right"/>
    </xf>
    <xf numFmtId="3" fontId="0" fillId="3" borderId="0" xfId="0" applyNumberFormat="1" applyFill="1" applyBorder="1" applyAlignment="1">
      <alignment horizontal="center"/>
    </xf>
    <xf numFmtId="4" fontId="12" fillId="3" borderId="35" xfId="0" applyNumberFormat="1" applyFont="1" applyFill="1" applyBorder="1" applyAlignment="1">
      <alignment horizontal="left"/>
    </xf>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3" fontId="1" fillId="3" borderId="97" xfId="0" applyNumberFormat="1" applyFont="1" applyFill="1" applyBorder="1"/>
    <xf numFmtId="3" fontId="1" fillId="3" borderId="96" xfId="0" applyNumberFormat="1" applyFont="1" applyFill="1" applyBorder="1"/>
    <xf numFmtId="3" fontId="1" fillId="9" borderId="97" xfId="0" applyNumberFormat="1" applyFont="1" applyFill="1" applyBorder="1"/>
    <xf numFmtId="3" fontId="1" fillId="3" borderId="37" xfId="0" applyNumberFormat="1" applyFont="1" applyFill="1" applyBorder="1"/>
    <xf numFmtId="3" fontId="1" fillId="3" borderId="98" xfId="0" applyNumberFormat="1" applyFont="1" applyFill="1" applyBorder="1"/>
    <xf numFmtId="3" fontId="1" fillId="9" borderId="37" xfId="0" applyNumberFormat="1" applyFont="1" applyFill="1" applyBorder="1"/>
    <xf numFmtId="3" fontId="1" fillId="3" borderId="99" xfId="0" applyNumberFormat="1" applyFont="1" applyFill="1" applyBorder="1"/>
    <xf numFmtId="3" fontId="1" fillId="3" borderId="79" xfId="0" applyNumberFormat="1" applyFont="1" applyFill="1" applyBorder="1"/>
    <xf numFmtId="3" fontId="1" fillId="9" borderId="99" xfId="0" applyNumberFormat="1" applyFont="1" applyFill="1" applyBorder="1"/>
    <xf numFmtId="3" fontId="1" fillId="3" borderId="36" xfId="0" applyNumberFormat="1" applyFont="1" applyFill="1" applyBorder="1"/>
    <xf numFmtId="3" fontId="1" fillId="3" borderId="100" xfId="0" applyNumberFormat="1" applyFont="1" applyFill="1" applyBorder="1"/>
    <xf numFmtId="3" fontId="1" fillId="9" borderId="36" xfId="0" applyNumberFormat="1" applyFont="1" applyFill="1" applyBorder="1"/>
    <xf numFmtId="0" fontId="37" fillId="0" borderId="0" xfId="0" applyFont="1" applyAlignment="1">
      <alignment horizontal="left" vertical="center"/>
    </xf>
    <xf numFmtId="0" fontId="0" fillId="3" borderId="0" xfId="0" applyFont="1" applyFill="1" applyBorder="1" applyAlignment="1">
      <alignment horizontal="right"/>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10" borderId="101" xfId="0" applyFont="1" applyFill="1" applyBorder="1" applyAlignment="1">
      <alignment horizontal="center" vertical="center" wrapText="1"/>
    </xf>
    <xf numFmtId="0" fontId="39" fillId="10" borderId="102" xfId="0" applyFont="1" applyFill="1" applyBorder="1" applyAlignment="1">
      <alignment horizontal="center" vertical="center" wrapText="1"/>
    </xf>
    <xf numFmtId="0" fontId="39" fillId="10" borderId="103" xfId="0" applyFont="1" applyFill="1" applyBorder="1" applyAlignment="1">
      <alignment horizontal="center" vertical="center" wrapText="1"/>
    </xf>
    <xf numFmtId="0" fontId="39" fillId="0" borderId="104" xfId="0" applyFont="1" applyBorder="1" applyAlignment="1">
      <alignment horizontal="center" vertical="center" wrapText="1"/>
    </xf>
    <xf numFmtId="0" fontId="39" fillId="0" borderId="105" xfId="0" applyFont="1" applyBorder="1" applyAlignment="1">
      <alignment horizontal="center" vertical="center" wrapText="1"/>
    </xf>
    <xf numFmtId="6" fontId="39" fillId="0" borderId="105" xfId="0" applyNumberFormat="1" applyFont="1" applyBorder="1" applyAlignment="1">
      <alignment horizontal="center" vertical="center" wrapText="1"/>
    </xf>
    <xf numFmtId="0" fontId="39" fillId="0" borderId="102" xfId="0" applyFont="1" applyBorder="1" applyAlignment="1">
      <alignment horizontal="center" vertical="center" wrapText="1"/>
    </xf>
    <xf numFmtId="0" fontId="39" fillId="0" borderId="106"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8"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1" borderId="33" xfId="0" applyNumberFormat="1" applyFont="1" applyFill="1" applyBorder="1" applyProtection="1"/>
    <xf numFmtId="4" fontId="0" fillId="0" borderId="0" xfId="0" applyNumberFormat="1" applyBorder="1"/>
    <xf numFmtId="3" fontId="0" fillId="11" borderId="0" xfId="0" applyNumberFormat="1" applyFill="1" applyBorder="1"/>
    <xf numFmtId="0" fontId="1" fillId="11" borderId="0" xfId="0" applyFont="1" applyFill="1" applyBorder="1"/>
    <xf numFmtId="0" fontId="1" fillId="11"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1" borderId="80" xfId="1" applyNumberFormat="1" applyFont="1" applyFill="1" applyBorder="1" applyAlignment="1" applyProtection="1">
      <alignment horizontal="left"/>
      <protection locked="0"/>
    </xf>
    <xf numFmtId="0" fontId="0" fillId="11" borderId="48" xfId="0" applyFill="1" applyBorder="1"/>
    <xf numFmtId="0" fontId="0" fillId="11" borderId="64" xfId="0" applyFill="1" applyBorder="1"/>
    <xf numFmtId="0" fontId="0" fillId="11" borderId="12" xfId="0" applyFill="1" applyBorder="1"/>
    <xf numFmtId="0" fontId="0" fillId="11" borderId="66" xfId="0" applyFill="1" applyBorder="1"/>
    <xf numFmtId="3" fontId="0" fillId="11" borderId="1" xfId="0" applyNumberFormat="1" applyFill="1" applyBorder="1"/>
    <xf numFmtId="0" fontId="0" fillId="11" borderId="1" xfId="0" applyFill="1" applyBorder="1"/>
    <xf numFmtId="0" fontId="0" fillId="11" borderId="14" xfId="0" applyFill="1" applyBorder="1"/>
    <xf numFmtId="3" fontId="0" fillId="11" borderId="14" xfId="0" applyNumberFormat="1" applyFill="1" applyBorder="1"/>
    <xf numFmtId="0" fontId="0" fillId="11" borderId="67" xfId="0" applyFill="1" applyBorder="1"/>
    <xf numFmtId="3" fontId="0" fillId="11" borderId="38" xfId="0" applyNumberFormat="1" applyFill="1" applyBorder="1"/>
    <xf numFmtId="3" fontId="0" fillId="11" borderId="10" xfId="0" applyNumberFormat="1" applyFill="1" applyBorder="1"/>
    <xf numFmtId="0" fontId="1" fillId="0" borderId="30" xfId="0" applyFont="1" applyBorder="1" applyAlignment="1">
      <alignment horizontal="centerContinuous"/>
    </xf>
    <xf numFmtId="164" fontId="2" fillId="11"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2" borderId="1" xfId="0" applyNumberFormat="1" applyFont="1" applyFill="1" applyBorder="1" applyProtection="1">
      <protection locked="0"/>
    </xf>
    <xf numFmtId="164" fontId="41"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1" borderId="57" xfId="0" applyNumberFormat="1" applyFont="1" applyFill="1" applyBorder="1"/>
    <xf numFmtId="3" fontId="2" fillId="11" borderId="36" xfId="0" applyNumberFormat="1" applyFont="1" applyFill="1" applyBorder="1" applyProtection="1"/>
    <xf numFmtId="3" fontId="2" fillId="11"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1" borderId="0" xfId="0" applyFont="1" applyFill="1" applyBorder="1"/>
    <xf numFmtId="2" fontId="41" fillId="0" borderId="0" xfId="0" applyNumberFormat="1" applyFont="1" applyBorder="1" applyAlignment="1">
      <alignment horizontal="right"/>
    </xf>
    <xf numFmtId="2" fontId="8" fillId="0" borderId="0" xfId="0" applyNumberFormat="1" applyFont="1" applyFill="1" applyBorder="1" applyAlignment="1" applyProtection="1">
      <alignment horizontal="left" indent="1"/>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12"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13" xfId="0" applyFont="1" applyBorder="1" applyAlignment="1">
      <alignment horizontal="centerContinuous"/>
    </xf>
    <xf numFmtId="0" fontId="2" fillId="0" borderId="109" xfId="0" applyFont="1" applyBorder="1" applyAlignment="1">
      <alignment horizontal="centerContinuous"/>
    </xf>
    <xf numFmtId="0" fontId="2" fillId="0" borderId="23" xfId="0" applyFont="1" applyBorder="1" applyAlignment="1">
      <alignment horizontal="centerContinuous"/>
    </xf>
    <xf numFmtId="0" fontId="0" fillId="0" borderId="110"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3" borderId="4" xfId="0" applyFont="1" applyFill="1" applyBorder="1" applyAlignment="1" applyProtection="1">
      <alignment horizontal="center"/>
      <protection locked="0"/>
    </xf>
    <xf numFmtId="0" fontId="2" fillId="13" borderId="1" xfId="0" applyFont="1" applyFill="1" applyBorder="1" applyAlignment="1" applyProtection="1">
      <alignment horizontal="center"/>
      <protection locked="0"/>
    </xf>
    <xf numFmtId="0" fontId="2" fillId="13" borderId="4" xfId="0" applyFont="1" applyFill="1" applyBorder="1" applyProtection="1">
      <protection locked="0"/>
    </xf>
    <xf numFmtId="0" fontId="2" fillId="13"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3" borderId="42" xfId="0" applyFont="1" applyFill="1" applyBorder="1" applyProtection="1">
      <protection locked="0"/>
    </xf>
    <xf numFmtId="0" fontId="2" fillId="13"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3"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4" borderId="0" xfId="0" applyFill="1" applyAlignment="1">
      <alignment horizontal="center"/>
    </xf>
    <xf numFmtId="0" fontId="0" fillId="14" borderId="0" xfId="0" applyFill="1"/>
    <xf numFmtId="0" fontId="9" fillId="15" borderId="114" xfId="0" applyFont="1" applyFill="1" applyBorder="1" applyAlignment="1" applyProtection="1">
      <alignment horizontal="center"/>
      <protection locked="0"/>
    </xf>
    <xf numFmtId="0" fontId="9" fillId="15" borderId="53" xfId="0" applyFont="1" applyFill="1" applyBorder="1" applyAlignment="1" applyProtection="1">
      <alignment horizontal="center"/>
      <protection locked="0"/>
    </xf>
    <xf numFmtId="0" fontId="9" fillId="15"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6" borderId="1" xfId="0" applyNumberFormat="1" applyFont="1" applyFill="1" applyBorder="1" applyAlignment="1">
      <alignment horizontal="right" wrapText="1"/>
    </xf>
    <xf numFmtId="49" fontId="44" fillId="16" borderId="57" xfId="0" applyNumberFormat="1" applyFont="1" applyFill="1" applyBorder="1" applyAlignment="1">
      <alignment horizontal="right" wrapText="1"/>
    </xf>
    <xf numFmtId="49" fontId="2" fillId="16" borderId="62" xfId="0" applyNumberFormat="1" applyFont="1" applyFill="1" applyBorder="1" applyAlignment="1">
      <alignment horizontal="left" wrapText="1"/>
    </xf>
    <xf numFmtId="49" fontId="44" fillId="16" borderId="62" xfId="0" applyNumberFormat="1" applyFont="1" applyFill="1" applyBorder="1" applyAlignment="1">
      <alignment horizontal="right" wrapText="1"/>
    </xf>
    <xf numFmtId="49" fontId="2" fillId="16" borderId="61" xfId="0" applyNumberFormat="1" applyFont="1" applyFill="1" applyBorder="1" applyAlignment="1">
      <alignment horizontal="left" wrapText="1"/>
    </xf>
    <xf numFmtId="0" fontId="2" fillId="0" borderId="32" xfId="0" applyFont="1" applyBorder="1" applyAlignment="1">
      <alignment horizontal="center" wrapText="1"/>
    </xf>
    <xf numFmtId="0" fontId="0" fillId="0" borderId="0" xfId="0" applyAlignment="1">
      <alignment horizontal="left"/>
    </xf>
    <xf numFmtId="49" fontId="2" fillId="16" borderId="14" xfId="0" applyNumberFormat="1" applyFont="1" applyFill="1" applyBorder="1" applyAlignment="1">
      <alignment horizontal="left" wrapText="1"/>
    </xf>
    <xf numFmtId="0" fontId="42" fillId="13" borderId="66" xfId="0" applyFont="1" applyFill="1" applyBorder="1" applyAlignment="1" applyProtection="1">
      <alignment horizontal="center"/>
      <protection locked="0"/>
    </xf>
    <xf numFmtId="0" fontId="42" fillId="13" borderId="4" xfId="0" applyFont="1" applyFill="1" applyBorder="1" applyAlignment="1" applyProtection="1">
      <alignment horizontal="center"/>
      <protection locked="0"/>
    </xf>
    <xf numFmtId="175" fontId="42" fillId="13" borderId="14" xfId="0" applyNumberFormat="1" applyFont="1" applyFill="1" applyBorder="1" applyAlignment="1" applyProtection="1">
      <alignment horizontal="center"/>
      <protection locked="0"/>
    </xf>
    <xf numFmtId="0" fontId="42" fillId="13" borderId="67" xfId="0" applyFont="1" applyFill="1" applyBorder="1" applyAlignment="1" applyProtection="1">
      <alignment horizontal="center"/>
      <protection locked="0"/>
    </xf>
    <xf numFmtId="49" fontId="2" fillId="16" borderId="1" xfId="0" applyNumberFormat="1" applyFont="1" applyFill="1" applyBorder="1" applyAlignment="1">
      <alignment horizontal="center" wrapText="1"/>
    </xf>
    <xf numFmtId="49" fontId="2" fillId="16" borderId="62" xfId="0" applyNumberFormat="1" applyFont="1" applyFill="1" applyBorder="1" applyAlignment="1">
      <alignment horizontal="center" wrapText="1"/>
    </xf>
    <xf numFmtId="0" fontId="45" fillId="0" borderId="0" xfId="0" applyFont="1" applyAlignment="1">
      <alignment horizontal="left" vertical="center"/>
    </xf>
    <xf numFmtId="0" fontId="46" fillId="14" borderId="0" xfId="0" applyFont="1" applyFill="1" applyAlignment="1">
      <alignment horizontal="left"/>
    </xf>
    <xf numFmtId="2" fontId="2" fillId="17" borderId="61" xfId="0" applyNumberFormat="1" applyFont="1" applyFill="1" applyBorder="1" applyAlignment="1">
      <alignment horizontal="right"/>
    </xf>
    <xf numFmtId="2" fontId="0" fillId="0" borderId="111" xfId="0" applyNumberFormat="1" applyBorder="1" applyAlignment="1">
      <alignment horizontal="right"/>
    </xf>
    <xf numFmtId="2" fontId="0" fillId="0" borderId="2" xfId="0" applyNumberFormat="1" applyBorder="1" applyAlignment="1">
      <alignment horizontal="right"/>
    </xf>
    <xf numFmtId="2" fontId="2" fillId="0" borderId="108" xfId="0" applyNumberFormat="1" applyFont="1" applyBorder="1" applyAlignment="1">
      <alignment horizontal="right"/>
    </xf>
    <xf numFmtId="2" fontId="1" fillId="17" borderId="57" xfId="0" applyNumberFormat="1" applyFont="1" applyFill="1" applyBorder="1" applyAlignment="1">
      <alignment horizontal="right"/>
    </xf>
    <xf numFmtId="2" fontId="1" fillId="17" borderId="62" xfId="0" applyNumberFormat="1" applyFont="1" applyFill="1" applyBorder="1" applyAlignment="1">
      <alignment horizontal="right"/>
    </xf>
    <xf numFmtId="2" fontId="1" fillId="17" borderId="81" xfId="0" applyNumberFormat="1" applyFont="1" applyFill="1" applyBorder="1" applyAlignment="1">
      <alignment horizontal="right"/>
    </xf>
    <xf numFmtId="2" fontId="2" fillId="17" borderId="49" xfId="0" applyNumberFormat="1" applyFont="1" applyFill="1" applyBorder="1" applyAlignment="1">
      <alignment horizontal="right"/>
    </xf>
    <xf numFmtId="2" fontId="2" fillId="17" borderId="50" xfId="0" applyNumberFormat="1" applyFont="1" applyFill="1" applyBorder="1" applyAlignment="1">
      <alignment horizontal="right"/>
    </xf>
    <xf numFmtId="2" fontId="2" fillId="17" borderId="68" xfId="0" applyNumberFormat="1" applyFont="1" applyFill="1" applyBorder="1" applyAlignment="1">
      <alignment horizontal="right"/>
    </xf>
    <xf numFmtId="2" fontId="2" fillId="17" borderId="69" xfId="0" applyNumberFormat="1" applyFont="1" applyFill="1" applyBorder="1" applyAlignment="1">
      <alignment horizontal="right"/>
    </xf>
    <xf numFmtId="0" fontId="37" fillId="0" borderId="0" xfId="0" applyFont="1" applyAlignment="1">
      <alignment vertic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42" fillId="13" borderId="1" xfId="0" applyFont="1" applyFill="1" applyBorder="1" applyAlignment="1" applyProtection="1">
      <alignment horizontal="center"/>
      <protection locked="0"/>
    </xf>
    <xf numFmtId="49" fontId="2" fillId="16" borderId="32" xfId="0" applyNumberFormat="1" applyFont="1" applyFill="1" applyBorder="1" applyAlignment="1">
      <alignment horizontal="left" wrapText="1"/>
    </xf>
    <xf numFmtId="0" fontId="42" fillId="13" borderId="38" xfId="0" applyFont="1" applyFill="1" applyBorder="1" applyAlignment="1" applyProtection="1">
      <alignment horizontal="center"/>
      <protection locked="0"/>
    </xf>
    <xf numFmtId="175" fontId="42" fillId="13" borderId="10" xfId="0" applyNumberFormat="1" applyFont="1" applyFill="1" applyBorder="1" applyAlignment="1" applyProtection="1">
      <alignment horizontal="center"/>
      <protection locked="0"/>
    </xf>
    <xf numFmtId="0" fontId="39" fillId="0" borderId="104" xfId="0" applyFont="1" applyBorder="1" applyAlignment="1">
      <alignment horizontal="center" vertical="center" wrapText="1"/>
    </xf>
    <xf numFmtId="0" fontId="2" fillId="0" borderId="115" xfId="0" applyFont="1" applyBorder="1" applyAlignment="1">
      <alignment horizontal="center" wrapText="1"/>
    </xf>
    <xf numFmtId="0" fontId="2" fillId="0" borderId="43" xfId="0" applyFont="1" applyBorder="1" applyAlignment="1">
      <alignment horizontal="center" wrapText="1"/>
    </xf>
    <xf numFmtId="0" fontId="2" fillId="0" borderId="6" xfId="0" applyFont="1" applyBorder="1" applyAlignment="1">
      <alignment horizontal="center" wrapText="1"/>
    </xf>
    <xf numFmtId="0" fontId="2" fillId="0" borderId="22" xfId="0" applyFont="1" applyBorder="1" applyAlignment="1">
      <alignment horizontal="center" wrapText="1"/>
    </xf>
    <xf numFmtId="0" fontId="0" fillId="0" borderId="30" xfId="0" applyBorder="1" applyAlignment="1">
      <alignment horizontal="right"/>
    </xf>
    <xf numFmtId="0" fontId="0" fillId="0" borderId="60" xfId="0" applyBorder="1"/>
    <xf numFmtId="0" fontId="0" fillId="0" borderId="116" xfId="0" applyBorder="1"/>
    <xf numFmtId="0" fontId="0" fillId="0" borderId="114" xfId="0" applyBorder="1"/>
    <xf numFmtId="0" fontId="0" fillId="0" borderId="117" xfId="0" applyBorder="1"/>
    <xf numFmtId="0" fontId="0" fillId="0" borderId="53" xfId="0" applyBorder="1"/>
    <xf numFmtId="0" fontId="0" fillId="18" borderId="1" xfId="0" applyFill="1" applyBorder="1" applyAlignment="1">
      <alignment horizontal="center"/>
    </xf>
    <xf numFmtId="176" fontId="48" fillId="18" borderId="1" xfId="0" applyNumberFormat="1" applyFont="1" applyFill="1" applyBorder="1" applyAlignment="1">
      <alignment horizontal="right" vertical="top" wrapText="1"/>
    </xf>
    <xf numFmtId="176" fontId="48" fillId="0" borderId="1" xfId="0" applyNumberFormat="1" applyFont="1" applyFill="1" applyBorder="1" applyAlignment="1">
      <alignment horizontal="right" vertical="top" wrapText="1"/>
    </xf>
    <xf numFmtId="3" fontId="0" fillId="3" borderId="81" xfId="0" applyNumberFormat="1" applyFill="1" applyBorder="1"/>
    <xf numFmtId="3" fontId="0" fillId="3" borderId="32" xfId="0" applyNumberFormat="1" applyFill="1" applyBorder="1"/>
    <xf numFmtId="176" fontId="48" fillId="0" borderId="58" xfId="0" applyNumberFormat="1" applyFont="1" applyFill="1" applyBorder="1" applyAlignment="1">
      <alignment horizontal="right" vertical="top" wrapText="1"/>
    </xf>
    <xf numFmtId="0" fontId="0" fillId="6" borderId="0" xfId="0" applyFill="1" applyBorder="1" applyAlignment="1">
      <alignment horizontal="center"/>
    </xf>
    <xf numFmtId="3" fontId="1" fillId="9" borderId="118" xfId="0" applyNumberFormat="1" applyFont="1" applyFill="1" applyBorder="1"/>
    <xf numFmtId="3" fontId="1" fillId="9" borderId="45" xfId="0" applyNumberFormat="1" applyFont="1" applyFill="1" applyBorder="1"/>
    <xf numFmtId="3" fontId="1" fillId="9" borderId="5" xfId="0" applyNumberFormat="1" applyFont="1" applyFill="1" applyBorder="1"/>
    <xf numFmtId="3" fontId="1" fillId="9" borderId="27" xfId="0" applyNumberFormat="1" applyFont="1" applyFill="1" applyBorder="1"/>
    <xf numFmtId="0" fontId="0" fillId="6" borderId="13" xfId="0" applyFill="1" applyBorder="1" applyAlignment="1">
      <alignment horizontal="center"/>
    </xf>
    <xf numFmtId="3" fontId="1" fillId="3" borderId="118" xfId="0" applyNumberFormat="1" applyFont="1" applyFill="1" applyBorder="1"/>
    <xf numFmtId="3" fontId="1" fillId="3" borderId="45" xfId="0" applyNumberFormat="1" applyFont="1" applyFill="1" applyBorder="1"/>
    <xf numFmtId="3" fontId="1" fillId="3" borderId="5" xfId="0" applyNumberFormat="1" applyFont="1" applyFill="1" applyBorder="1"/>
    <xf numFmtId="3" fontId="1" fillId="3" borderId="27" xfId="0" applyNumberFormat="1" applyFont="1" applyFill="1" applyBorder="1"/>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42" fillId="0" borderId="63" xfId="0" applyFont="1" applyBorder="1" applyAlignment="1">
      <alignment horizontal="center"/>
    </xf>
    <xf numFmtId="0" fontId="47" fillId="14" borderId="27" xfId="0" applyFont="1" applyFill="1" applyBorder="1" applyAlignment="1">
      <alignment horizontal="right"/>
    </xf>
    <xf numFmtId="0" fontId="36" fillId="14"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0" fillId="5" borderId="0" xfId="0" applyFill="1" applyAlignment="1">
      <alignment vertical="top" wrapText="1"/>
    </xf>
    <xf numFmtId="0" fontId="26" fillId="5" borderId="0" xfId="0" applyFont="1" applyFill="1" applyAlignment="1">
      <alignment vertical="top" wrapText="1"/>
    </xf>
    <xf numFmtId="0" fontId="8" fillId="5" borderId="0" xfId="0" applyFont="1" applyFill="1" applyAlignment="1">
      <alignment vertical="top" wrapText="1"/>
    </xf>
    <xf numFmtId="0" fontId="0" fillId="5" borderId="0" xfId="0" applyFill="1" applyBorder="1" applyAlignment="1">
      <alignment horizontal="left" vertical="top" wrapText="1"/>
    </xf>
    <xf numFmtId="0" fontId="29" fillId="0" borderId="0" xfId="0" applyNumberFormat="1" applyFont="1" applyAlignment="1">
      <alignment horizontal="left" wrapText="1"/>
    </xf>
    <xf numFmtId="0" fontId="0" fillId="0" borderId="0" xfId="0" applyAlignment="1"/>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Border="1" applyAlignment="1">
      <alignment horizontal="center" vertical="center"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5" borderId="0" xfId="0" applyFill="1" applyBorder="1" applyAlignment="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0" fillId="0" borderId="0" xfId="0" applyAlignment="1">
      <alignment vertical="top" wrapText="1"/>
    </xf>
    <xf numFmtId="0" fontId="0" fillId="0" borderId="0" xfId="0" applyBorder="1"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xf numFmtId="0" fontId="0" fillId="0" borderId="0" xfId="0" applyAlignment="1">
      <alignment horizontal="left"/>
    </xf>
    <xf numFmtId="0" fontId="39" fillId="0" borderId="107" xfId="0" applyFont="1" applyBorder="1" applyAlignment="1">
      <alignment horizontal="center" vertical="center" wrapText="1"/>
    </xf>
    <xf numFmtId="0" fontId="39" fillId="0" borderId="104"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99"/>
      <color rgb="FF99FF33"/>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609" t="s">
        <v>214</v>
      </c>
      <c r="B1" s="232"/>
      <c r="C1" s="232"/>
      <c r="D1" s="232"/>
      <c r="F1" s="233"/>
      <c r="G1" s="233"/>
      <c r="H1" s="467"/>
      <c r="I1" s="233"/>
      <c r="J1" s="233"/>
      <c r="K1" s="233"/>
      <c r="L1" s="233"/>
      <c r="M1" s="233"/>
      <c r="N1" s="233"/>
      <c r="O1" s="233"/>
      <c r="P1" s="233"/>
      <c r="Q1" s="233"/>
      <c r="R1" s="54"/>
      <c r="S1" s="234"/>
      <c r="T1" s="234"/>
      <c r="U1" s="675"/>
      <c r="V1" s="675"/>
      <c r="W1" s="675"/>
      <c r="X1" s="675"/>
      <c r="Y1" s="675"/>
      <c r="Z1" s="675"/>
    </row>
    <row r="2" spans="1:34" ht="26.25" customHeight="1" thickBot="1" x14ac:dyDescent="0.4">
      <c r="A2" s="589"/>
      <c r="B2" s="610" t="s">
        <v>215</v>
      </c>
      <c r="C2" s="589"/>
      <c r="D2" s="589"/>
      <c r="E2" s="590"/>
      <c r="F2" s="590"/>
      <c r="G2" s="677"/>
      <c r="H2" s="677"/>
      <c r="I2" s="677"/>
      <c r="J2" s="677"/>
      <c r="K2" s="677"/>
      <c r="L2" s="677"/>
      <c r="M2" s="677"/>
      <c r="N2" s="677"/>
      <c r="O2" s="677"/>
      <c r="P2" s="676" t="s">
        <v>217</v>
      </c>
      <c r="Q2" s="676"/>
      <c r="R2" s="676"/>
      <c r="S2" s="676"/>
      <c r="U2" s="696" t="s">
        <v>199</v>
      </c>
      <c r="V2" s="697"/>
      <c r="W2" s="697"/>
      <c r="X2" s="697"/>
      <c r="Y2" s="697"/>
      <c r="Z2" s="698"/>
    </row>
    <row r="3" spans="1:34" ht="12.75" customHeight="1" thickTop="1" thickBot="1" x14ac:dyDescent="0.25">
      <c r="A3" s="147"/>
      <c r="B3" s="513"/>
      <c r="C3" s="513"/>
      <c r="D3" s="513"/>
      <c r="E3" s="35"/>
      <c r="F3" s="35"/>
      <c r="G3" s="35"/>
      <c r="H3" s="35"/>
      <c r="I3" s="35"/>
      <c r="J3" s="35"/>
      <c r="K3" s="35"/>
      <c r="L3" s="35"/>
      <c r="M3" s="35"/>
      <c r="N3" s="35"/>
      <c r="O3" s="35"/>
      <c r="P3" s="35"/>
      <c r="Q3" s="35"/>
      <c r="R3" s="35"/>
      <c r="S3" s="49"/>
      <c r="T3" s="34"/>
      <c r="U3" s="699"/>
      <c r="V3" s="700"/>
      <c r="W3" s="701"/>
      <c r="X3" s="701"/>
      <c r="Y3" s="701"/>
      <c r="Z3" s="702"/>
    </row>
    <row r="4" spans="1:34" ht="12.95" customHeight="1" thickBot="1" x14ac:dyDescent="0.25">
      <c r="A4" s="63"/>
      <c r="B4" s="30"/>
      <c r="C4" s="30"/>
      <c r="D4" s="30"/>
      <c r="E4" s="205" t="s">
        <v>124</v>
      </c>
      <c r="F4" s="72"/>
      <c r="G4" s="72"/>
      <c r="H4" s="34"/>
      <c r="I4" s="34"/>
      <c r="J4" s="34"/>
      <c r="K4" s="34"/>
      <c r="L4" s="34"/>
      <c r="M4" s="34"/>
      <c r="N4" s="34"/>
      <c r="O4" s="254" t="s">
        <v>80</v>
      </c>
      <c r="P4" s="254"/>
      <c r="Q4" s="358" t="s">
        <v>118</v>
      </c>
      <c r="R4" s="354"/>
      <c r="S4" s="356" t="s">
        <v>117</v>
      </c>
      <c r="T4" s="578"/>
      <c r="U4" s="703" t="s">
        <v>208</v>
      </c>
      <c r="V4" s="704"/>
      <c r="W4" s="596" t="s">
        <v>202</v>
      </c>
      <c r="X4" s="597" t="s">
        <v>40</v>
      </c>
      <c r="Y4" s="598" t="s">
        <v>203</v>
      </c>
      <c r="Z4" s="599"/>
    </row>
    <row r="5" spans="1:34" ht="12.95" customHeight="1" thickBot="1" x14ac:dyDescent="0.25">
      <c r="A5" s="63"/>
      <c r="B5" s="30"/>
      <c r="C5" s="30"/>
      <c r="D5" s="30"/>
      <c r="E5" s="205"/>
      <c r="K5" s="34"/>
      <c r="L5" s="34"/>
      <c r="M5" s="34"/>
      <c r="N5" s="34"/>
      <c r="O5" s="135"/>
      <c r="P5" s="359"/>
      <c r="Q5" s="87"/>
      <c r="R5" s="34"/>
      <c r="S5" s="357"/>
      <c r="T5" s="579"/>
      <c r="U5" s="530" t="s">
        <v>191</v>
      </c>
      <c r="V5" s="531" t="s">
        <v>192</v>
      </c>
      <c r="W5" s="565" t="s">
        <v>193</v>
      </c>
      <c r="X5" s="222" t="s">
        <v>197</v>
      </c>
      <c r="Y5" s="222" t="s">
        <v>198</v>
      </c>
      <c r="Z5" s="594" t="s">
        <v>200</v>
      </c>
    </row>
    <row r="6" spans="1:34" ht="12.95" customHeight="1" x14ac:dyDescent="0.2">
      <c r="A6" s="63"/>
      <c r="B6" s="30"/>
      <c r="C6" s="30"/>
      <c r="D6" s="30"/>
      <c r="E6" s="30"/>
      <c r="K6" s="153"/>
      <c r="L6" s="52"/>
      <c r="O6" s="383"/>
      <c r="P6" s="359"/>
      <c r="Q6" s="87"/>
      <c r="R6" s="34"/>
      <c r="S6" s="384"/>
      <c r="T6" s="580"/>
      <c r="U6" s="603"/>
      <c r="V6" s="604"/>
      <c r="W6" s="625"/>
      <c r="X6" s="604"/>
      <c r="Y6" s="625"/>
      <c r="Z6" s="605" t="s">
        <v>40</v>
      </c>
    </row>
    <row r="7" spans="1:34" ht="12.95" customHeight="1" x14ac:dyDescent="0.2">
      <c r="A7" s="63"/>
      <c r="B7" s="30"/>
      <c r="C7" s="30"/>
      <c r="D7" s="30"/>
      <c r="E7" s="30"/>
      <c r="G7" s="665"/>
      <c r="H7" s="666"/>
      <c r="K7" s="153"/>
      <c r="L7" s="52"/>
      <c r="M7" s="34"/>
      <c r="N7" s="34"/>
      <c r="O7" s="383" t="s">
        <v>125</v>
      </c>
      <c r="P7" s="359">
        <v>9</v>
      </c>
      <c r="Q7" s="87">
        <v>166700</v>
      </c>
      <c r="R7" s="34"/>
      <c r="S7" s="384">
        <f t="shared" ref="S7:S20" si="0">Q7/12</f>
        <v>13891.666666666666</v>
      </c>
      <c r="T7" s="580"/>
      <c r="U7" s="603"/>
      <c r="V7" s="604"/>
      <c r="W7" s="625"/>
      <c r="X7" s="604"/>
      <c r="Y7" s="625"/>
      <c r="Z7" s="605" t="s">
        <v>40</v>
      </c>
      <c r="AB7" s="34"/>
      <c r="AD7" s="109" t="s">
        <v>30</v>
      </c>
      <c r="AG7" s="109" t="s">
        <v>39</v>
      </c>
      <c r="AH7" s="126">
        <f>SUM(AF36:AH36)</f>
        <v>0</v>
      </c>
    </row>
    <row r="8" spans="1:34" ht="12.95" customHeight="1" x14ac:dyDescent="0.2">
      <c r="A8" s="63"/>
      <c r="B8" s="30"/>
      <c r="C8" s="30"/>
      <c r="D8" s="30"/>
      <c r="E8" s="30"/>
      <c r="F8" s="326" t="s">
        <v>112</v>
      </c>
      <c r="G8" s="667"/>
      <c r="H8" s="668"/>
      <c r="I8" s="327" t="s">
        <v>80</v>
      </c>
      <c r="K8" s="153"/>
      <c r="L8" s="52"/>
      <c r="M8" s="34"/>
      <c r="N8" s="34"/>
      <c r="O8" s="383" t="s">
        <v>126</v>
      </c>
      <c r="P8" s="359">
        <v>10</v>
      </c>
      <c r="Q8" s="87">
        <v>171900</v>
      </c>
      <c r="R8" s="34"/>
      <c r="S8" s="384">
        <f t="shared" si="0"/>
        <v>14325</v>
      </c>
      <c r="T8" s="580"/>
      <c r="U8" s="603"/>
      <c r="V8" s="604"/>
      <c r="W8" s="625"/>
      <c r="X8" s="604"/>
      <c r="Y8" s="625"/>
      <c r="Z8" s="605" t="s">
        <v>40</v>
      </c>
      <c r="AB8" s="34"/>
      <c r="AD8" s="109"/>
      <c r="AG8" s="109"/>
      <c r="AH8" s="126"/>
    </row>
    <row r="9" spans="1:34" ht="12.95" customHeight="1" x14ac:dyDescent="0.2">
      <c r="A9" s="63"/>
      <c r="B9" s="30"/>
      <c r="C9" s="30"/>
      <c r="D9" s="30"/>
      <c r="E9" s="30"/>
      <c r="G9" s="659"/>
      <c r="H9" s="660"/>
      <c r="I9" s="660"/>
      <c r="J9" s="661"/>
      <c r="K9" s="153"/>
      <c r="L9" s="52"/>
      <c r="M9" s="34"/>
      <c r="N9" s="34"/>
      <c r="O9" s="383" t="s">
        <v>128</v>
      </c>
      <c r="P9" s="359">
        <v>11</v>
      </c>
      <c r="Q9" s="87">
        <v>175700</v>
      </c>
      <c r="R9" s="34"/>
      <c r="S9" s="384">
        <f t="shared" si="0"/>
        <v>14641.666666666666</v>
      </c>
      <c r="T9" s="580"/>
      <c r="U9" s="603"/>
      <c r="V9" s="604"/>
      <c r="W9" s="625"/>
      <c r="X9" s="604"/>
      <c r="Y9" s="625"/>
      <c r="Z9" s="605" t="s">
        <v>40</v>
      </c>
      <c r="AB9" s="34"/>
      <c r="AD9" s="109"/>
      <c r="AG9" s="109"/>
      <c r="AH9" s="126"/>
    </row>
    <row r="10" spans="1:34" ht="12.95" customHeight="1" thickBot="1" x14ac:dyDescent="0.25">
      <c r="A10" s="63"/>
      <c r="B10" s="30"/>
      <c r="C10" s="30"/>
      <c r="D10" s="30"/>
      <c r="E10" s="30"/>
      <c r="F10" s="135" t="s">
        <v>44</v>
      </c>
      <c r="G10" s="662"/>
      <c r="H10" s="663"/>
      <c r="I10" s="663"/>
      <c r="J10" s="664"/>
      <c r="K10" s="153"/>
      <c r="L10" s="52"/>
      <c r="M10" s="34"/>
      <c r="N10" s="34"/>
      <c r="O10" s="383" t="s">
        <v>129</v>
      </c>
      <c r="P10" s="359">
        <v>12</v>
      </c>
      <c r="Q10" s="87">
        <v>180100</v>
      </c>
      <c r="R10" s="34"/>
      <c r="S10" s="384">
        <f t="shared" si="0"/>
        <v>15008.333333333334</v>
      </c>
      <c r="T10" s="580"/>
      <c r="U10" s="591"/>
      <c r="V10" s="592"/>
      <c r="W10" s="592"/>
      <c r="X10" s="592"/>
      <c r="Y10" s="592"/>
      <c r="Z10" s="593"/>
      <c r="AB10" s="34"/>
      <c r="AD10" s="109"/>
      <c r="AG10" s="109"/>
      <c r="AH10" s="126"/>
    </row>
    <row r="11" spans="1:34" ht="12.95" customHeight="1" thickBot="1" x14ac:dyDescent="0.25">
      <c r="A11" s="63"/>
      <c r="B11" s="30"/>
      <c r="C11" s="30"/>
      <c r="D11" s="30"/>
      <c r="E11" s="30"/>
      <c r="G11" s="659"/>
      <c r="H11" s="660"/>
      <c r="I11" s="660"/>
      <c r="J11" s="661"/>
      <c r="K11" s="153"/>
      <c r="L11" s="52"/>
      <c r="M11" s="34"/>
      <c r="N11" s="34"/>
      <c r="O11" s="383" t="s">
        <v>130</v>
      </c>
      <c r="P11" s="359">
        <v>13</v>
      </c>
      <c r="Q11" s="87">
        <v>183500</v>
      </c>
      <c r="R11" s="34"/>
      <c r="S11" s="384">
        <f t="shared" si="0"/>
        <v>15291.666666666666</v>
      </c>
      <c r="T11" s="580"/>
      <c r="U11" s="623" t="s">
        <v>204</v>
      </c>
      <c r="V11" s="624"/>
      <c r="W11" s="595" t="s">
        <v>202</v>
      </c>
      <c r="X11" s="607" t="s">
        <v>40</v>
      </c>
      <c r="Y11" s="595" t="s">
        <v>203</v>
      </c>
      <c r="Z11" s="602"/>
      <c r="AB11" s="34"/>
      <c r="AD11" s="109"/>
      <c r="AG11" s="109"/>
      <c r="AH11" s="126"/>
    </row>
    <row r="12" spans="1:34" ht="12.95" customHeight="1" thickBot="1" x14ac:dyDescent="0.25">
      <c r="A12" s="63"/>
      <c r="B12" s="30"/>
      <c r="C12" s="30"/>
      <c r="D12" s="30"/>
      <c r="E12" s="30"/>
      <c r="F12" s="135" t="s">
        <v>45</v>
      </c>
      <c r="G12" s="662"/>
      <c r="H12" s="663"/>
      <c r="I12" s="663"/>
      <c r="J12" s="664"/>
      <c r="K12" s="153"/>
      <c r="L12" s="52"/>
      <c r="M12" s="34"/>
      <c r="N12" s="34"/>
      <c r="O12" s="383" t="s">
        <v>132</v>
      </c>
      <c r="P12" s="359">
        <v>14</v>
      </c>
      <c r="Q12" s="87">
        <v>186600</v>
      </c>
      <c r="R12" s="34"/>
      <c r="S12" s="384">
        <f t="shared" si="0"/>
        <v>15550</v>
      </c>
      <c r="T12" s="580"/>
      <c r="U12" s="530" t="s">
        <v>191</v>
      </c>
      <c r="V12" s="531" t="s">
        <v>192</v>
      </c>
      <c r="W12" s="532" t="s">
        <v>193</v>
      </c>
      <c r="X12" s="531" t="s">
        <v>197</v>
      </c>
      <c r="Y12" s="531" t="s">
        <v>198</v>
      </c>
      <c r="Z12" s="600" t="s">
        <v>200</v>
      </c>
      <c r="AB12" s="34"/>
      <c r="AD12" s="109"/>
      <c r="AG12" s="109"/>
      <c r="AH12" s="126"/>
    </row>
    <row r="13" spans="1:34" ht="12.95" customHeight="1" x14ac:dyDescent="0.2">
      <c r="A13" s="63"/>
      <c r="B13" s="30"/>
      <c r="C13" s="30"/>
      <c r="D13" s="30"/>
      <c r="E13" s="30"/>
      <c r="F13" s="135"/>
      <c r="G13" s="135"/>
      <c r="H13" s="381"/>
      <c r="I13" s="382"/>
      <c r="K13" s="153"/>
      <c r="M13" s="34"/>
      <c r="N13" s="34"/>
      <c r="O13" s="326" t="s">
        <v>138</v>
      </c>
      <c r="P13" s="359">
        <v>15</v>
      </c>
      <c r="Q13" s="87">
        <v>200000</v>
      </c>
      <c r="R13" s="34"/>
      <c r="S13" s="384">
        <f t="shared" si="0"/>
        <v>16666.666666666668</v>
      </c>
      <c r="T13" s="580"/>
      <c r="U13" s="603"/>
      <c r="V13" s="604"/>
      <c r="W13" s="625"/>
      <c r="X13" s="604"/>
      <c r="Y13" s="625"/>
      <c r="Z13" s="605"/>
      <c r="AB13" s="34"/>
      <c r="AD13" s="109"/>
      <c r="AG13" s="109"/>
      <c r="AH13" s="126"/>
    </row>
    <row r="14" spans="1:34" ht="12.95" customHeight="1" x14ac:dyDescent="0.2">
      <c r="A14" s="63"/>
      <c r="B14" s="30"/>
      <c r="C14" s="30"/>
      <c r="D14" s="30"/>
      <c r="E14" s="30"/>
      <c r="F14" s="135"/>
      <c r="G14" s="135"/>
      <c r="H14" s="381"/>
      <c r="I14" s="382"/>
      <c r="K14" s="153"/>
      <c r="M14" s="34"/>
      <c r="N14" s="34"/>
      <c r="O14" s="326" t="s">
        <v>134</v>
      </c>
      <c r="P14" s="359">
        <v>16</v>
      </c>
      <c r="Q14" s="87">
        <v>191300</v>
      </c>
      <c r="R14" s="34"/>
      <c r="S14" s="384">
        <f t="shared" si="0"/>
        <v>15941.666666666666</v>
      </c>
      <c r="T14" s="580"/>
      <c r="U14" s="603"/>
      <c r="V14" s="604"/>
      <c r="W14" s="625"/>
      <c r="X14" s="604"/>
      <c r="Y14" s="625"/>
      <c r="Z14" s="605"/>
      <c r="AB14" s="34"/>
      <c r="AD14" s="109"/>
      <c r="AG14" s="109"/>
      <c r="AH14" s="126"/>
    </row>
    <row r="15" spans="1:34" ht="12.95" customHeight="1" x14ac:dyDescent="0.2">
      <c r="A15" s="63"/>
      <c r="B15" s="30"/>
      <c r="C15" s="30"/>
      <c r="D15" s="30"/>
      <c r="E15" s="30"/>
      <c r="F15" s="135"/>
      <c r="G15" s="135"/>
      <c r="H15" s="381"/>
      <c r="I15" s="382"/>
      <c r="K15" s="153"/>
      <c r="L15" s="312"/>
      <c r="M15" s="154"/>
      <c r="N15" s="154"/>
      <c r="O15" s="448" t="s">
        <v>133</v>
      </c>
      <c r="P15" s="445">
        <v>17</v>
      </c>
      <c r="Q15" s="446">
        <v>207000</v>
      </c>
      <c r="R15" s="154"/>
      <c r="S15" s="447">
        <f t="shared" si="0"/>
        <v>17250</v>
      </c>
      <c r="T15" s="581"/>
      <c r="U15" s="603"/>
      <c r="V15" s="604"/>
      <c r="W15" s="625"/>
      <c r="X15" s="604"/>
      <c r="Y15" s="625"/>
      <c r="Z15" s="605"/>
      <c r="AB15" s="34"/>
      <c r="AD15" s="109"/>
      <c r="AG15" s="109"/>
      <c r="AH15" s="126"/>
    </row>
    <row r="16" spans="1:34" ht="12.95" customHeight="1" thickBot="1" x14ac:dyDescent="0.25">
      <c r="A16" s="63"/>
      <c r="B16" s="30"/>
      <c r="C16" s="30"/>
      <c r="D16" s="30"/>
      <c r="E16" s="30"/>
      <c r="F16" s="135"/>
      <c r="G16" s="135"/>
      <c r="H16" s="381"/>
      <c r="I16" s="382"/>
      <c r="K16" s="153"/>
      <c r="L16" s="423"/>
      <c r="M16" s="424"/>
      <c r="N16" s="424"/>
      <c r="O16" s="425" t="s">
        <v>149</v>
      </c>
      <c r="P16" s="426">
        <v>18</v>
      </c>
      <c r="Q16" s="427">
        <v>196700</v>
      </c>
      <c r="R16" s="424"/>
      <c r="S16" s="428">
        <f t="shared" si="0"/>
        <v>16391.666666666668</v>
      </c>
      <c r="T16" s="582"/>
      <c r="U16" s="591"/>
      <c r="V16" s="592"/>
      <c r="W16" s="592"/>
      <c r="X16" s="592"/>
      <c r="Y16" s="592"/>
      <c r="Z16" s="593"/>
      <c r="AB16" s="34"/>
      <c r="AD16" s="109"/>
      <c r="AG16" s="109"/>
      <c r="AH16" s="126"/>
    </row>
    <row r="17" spans="1:34" ht="12.95" customHeight="1" thickBot="1" x14ac:dyDescent="0.25">
      <c r="A17" s="63"/>
      <c r="B17" s="30"/>
      <c r="C17" s="30"/>
      <c r="D17" s="30"/>
      <c r="E17" s="30"/>
      <c r="F17" s="135"/>
      <c r="G17" s="135"/>
      <c r="H17" s="381"/>
      <c r="I17" s="382"/>
      <c r="K17" s="153"/>
      <c r="L17" s="312"/>
      <c r="M17" s="154"/>
      <c r="N17" s="154"/>
      <c r="O17" s="444" t="s">
        <v>150</v>
      </c>
      <c r="P17" s="445">
        <v>19</v>
      </c>
      <c r="Q17" s="446">
        <v>199700</v>
      </c>
      <c r="R17" s="154"/>
      <c r="S17" s="447">
        <f t="shared" si="0"/>
        <v>16641.666666666668</v>
      </c>
      <c r="T17" s="581"/>
      <c r="U17" s="623" t="s">
        <v>205</v>
      </c>
      <c r="V17" s="624"/>
      <c r="W17" s="595" t="s">
        <v>202</v>
      </c>
      <c r="X17" s="607" t="s">
        <v>40</v>
      </c>
      <c r="Y17" s="595" t="s">
        <v>203</v>
      </c>
      <c r="Z17" s="602"/>
      <c r="AB17" s="34"/>
      <c r="AD17" s="109"/>
      <c r="AG17" s="109"/>
      <c r="AH17" s="126"/>
    </row>
    <row r="18" spans="1:34" ht="12.95" customHeight="1" thickBot="1" x14ac:dyDescent="0.25">
      <c r="A18" s="63"/>
      <c r="B18" s="30"/>
      <c r="C18" s="30"/>
      <c r="D18" s="30"/>
      <c r="E18" s="30"/>
      <c r="F18" s="135"/>
      <c r="G18" s="135"/>
      <c r="H18" s="381"/>
      <c r="I18" s="382"/>
      <c r="K18" s="153"/>
      <c r="L18" s="312"/>
      <c r="M18" s="154"/>
      <c r="N18" s="154"/>
      <c r="O18" s="444" t="s">
        <v>210</v>
      </c>
      <c r="P18" s="445">
        <v>20</v>
      </c>
      <c r="Q18" s="446">
        <v>179700</v>
      </c>
      <c r="R18" s="154"/>
      <c r="S18" s="447">
        <f t="shared" si="0"/>
        <v>14975</v>
      </c>
      <c r="T18" s="581"/>
      <c r="U18" s="530" t="s">
        <v>191</v>
      </c>
      <c r="V18" s="531" t="s">
        <v>192</v>
      </c>
      <c r="W18" s="532" t="s">
        <v>193</v>
      </c>
      <c r="X18" s="531" t="s">
        <v>197</v>
      </c>
      <c r="Y18" s="531" t="s">
        <v>198</v>
      </c>
      <c r="Z18" s="600" t="s">
        <v>200</v>
      </c>
      <c r="AB18" s="34"/>
      <c r="AD18" s="109"/>
      <c r="AG18" s="109"/>
      <c r="AH18" s="126"/>
    </row>
    <row r="19" spans="1:34" ht="12.95" customHeight="1" x14ac:dyDescent="0.2">
      <c r="A19" s="63"/>
      <c r="B19" s="30"/>
      <c r="C19" s="30"/>
      <c r="D19" s="30"/>
      <c r="E19" s="30"/>
      <c r="F19" s="135"/>
      <c r="G19" s="135"/>
      <c r="H19" s="381"/>
      <c r="I19" s="382"/>
      <c r="K19" s="153"/>
      <c r="L19" s="312"/>
      <c r="M19" s="154"/>
      <c r="N19" s="154"/>
      <c r="O19" s="444" t="s">
        <v>180</v>
      </c>
      <c r="P19" s="445">
        <v>21</v>
      </c>
      <c r="Q19" s="446">
        <v>221000</v>
      </c>
      <c r="R19" s="154"/>
      <c r="S19" s="447">
        <f t="shared" ref="S19" si="1">Q19/12</f>
        <v>18416.666666666668</v>
      </c>
      <c r="T19" s="581"/>
      <c r="U19" s="630"/>
      <c r="V19" s="631"/>
      <c r="W19" s="631"/>
      <c r="X19" s="631"/>
      <c r="Y19" s="632"/>
      <c r="Z19" s="633"/>
      <c r="AB19" s="34"/>
      <c r="AD19" s="109"/>
      <c r="AG19" s="109"/>
      <c r="AH19" s="126"/>
    </row>
    <row r="20" spans="1:34" ht="12.95" customHeight="1" x14ac:dyDescent="0.2">
      <c r="A20" s="63"/>
      <c r="B20" s="30"/>
      <c r="C20" s="30"/>
      <c r="D20" s="30"/>
      <c r="E20" s="30"/>
      <c r="F20" s="135"/>
      <c r="G20" s="135"/>
      <c r="H20" s="381"/>
      <c r="I20" s="382"/>
      <c r="K20" s="153"/>
      <c r="L20" s="196"/>
      <c r="M20" s="412"/>
      <c r="N20" s="412"/>
      <c r="O20" s="443" t="s">
        <v>209</v>
      </c>
      <c r="P20" s="413">
        <v>22</v>
      </c>
      <c r="Q20" s="414">
        <v>181500</v>
      </c>
      <c r="R20" s="412"/>
      <c r="S20" s="415">
        <f t="shared" si="0"/>
        <v>15125</v>
      </c>
      <c r="T20" s="581"/>
      <c r="U20" s="603"/>
      <c r="V20" s="604"/>
      <c r="W20" s="625"/>
      <c r="X20" s="604"/>
      <c r="Y20" s="625"/>
      <c r="Z20" s="605"/>
      <c r="AB20" s="34"/>
      <c r="AD20" s="109"/>
      <c r="AG20" s="109"/>
      <c r="AH20" s="126"/>
    </row>
    <row r="21" spans="1:34" ht="12.95" customHeight="1" x14ac:dyDescent="0.2">
      <c r="A21" s="63"/>
      <c r="B21" s="30"/>
      <c r="C21" s="30"/>
      <c r="D21" s="30"/>
      <c r="E21" s="30"/>
      <c r="F21" s="135"/>
      <c r="G21" s="669"/>
      <c r="H21" s="670"/>
      <c r="I21" s="671"/>
      <c r="K21" s="153"/>
      <c r="L21" s="52"/>
      <c r="M21" s="34"/>
      <c r="N21" s="34"/>
      <c r="O21" s="383"/>
      <c r="P21" s="359"/>
      <c r="Q21" s="87"/>
      <c r="R21" s="34"/>
      <c r="S21" s="384"/>
      <c r="T21" s="580"/>
      <c r="U21" s="603"/>
      <c r="V21" s="604"/>
      <c r="W21" s="625"/>
      <c r="X21" s="604"/>
      <c r="Y21" s="625"/>
      <c r="Z21" s="605"/>
      <c r="AB21" s="34"/>
      <c r="AD21" s="109"/>
      <c r="AG21" s="109"/>
      <c r="AH21" s="126"/>
    </row>
    <row r="22" spans="1:34" ht="12.95" customHeight="1" x14ac:dyDescent="0.2">
      <c r="A22" s="63"/>
      <c r="B22" s="30"/>
      <c r="C22" s="30"/>
      <c r="D22" s="30"/>
      <c r="E22" s="30"/>
      <c r="F22" s="135" t="s">
        <v>79</v>
      </c>
      <c r="G22" s="672"/>
      <c r="H22" s="673"/>
      <c r="I22" s="674"/>
      <c r="K22" s="154"/>
      <c r="L22" s="34"/>
      <c r="M22" s="34"/>
      <c r="N22" s="34"/>
      <c r="O22" s="71"/>
      <c r="P22" s="135" t="s">
        <v>69</v>
      </c>
      <c r="Q22" s="131" t="str">
        <f>IF(OR(Q33&gt;Fed_Limit,Q34&gt;Fed_Limit,Q35&gt;Fed_Limit,Q36&gt;Fed_Limit),"Yes","No")</f>
        <v>No</v>
      </c>
      <c r="R22" s="131"/>
      <c r="S22" s="79"/>
      <c r="T22" s="131"/>
      <c r="U22" s="603"/>
      <c r="V22" s="604"/>
      <c r="W22" s="625"/>
      <c r="X22" s="604"/>
      <c r="Y22" s="625"/>
      <c r="Z22" s="605"/>
      <c r="AB22" s="131"/>
      <c r="AD22" s="656" t="s">
        <v>36</v>
      </c>
      <c r="AE22" s="658"/>
      <c r="AF22" s="656" t="s">
        <v>34</v>
      </c>
      <c r="AG22" s="657"/>
      <c r="AH22" s="658"/>
    </row>
    <row r="23" spans="1:34" ht="12.95" customHeight="1" thickBot="1" x14ac:dyDescent="0.25">
      <c r="A23" s="148"/>
      <c r="B23" s="514"/>
      <c r="C23" s="514"/>
      <c r="D23" s="514"/>
      <c r="E23" s="36"/>
      <c r="F23" s="36"/>
      <c r="G23" s="36"/>
      <c r="H23" s="36"/>
      <c r="I23" s="36"/>
      <c r="J23" s="36"/>
      <c r="K23" s="36"/>
      <c r="L23" s="36"/>
      <c r="M23" s="36"/>
      <c r="N23" s="36"/>
      <c r="O23" s="36"/>
      <c r="P23" s="36"/>
      <c r="Q23" s="36"/>
      <c r="R23" s="36"/>
      <c r="S23" s="51"/>
      <c r="T23" s="34"/>
      <c r="U23" s="591"/>
      <c r="V23" s="592"/>
      <c r="W23" s="592"/>
      <c r="X23" s="592"/>
      <c r="Y23" s="592"/>
      <c r="Z23" s="593"/>
      <c r="AB23" s="34"/>
      <c r="AD23" s="122"/>
      <c r="AE23" s="102"/>
      <c r="AF23" s="101"/>
      <c r="AG23" s="101"/>
      <c r="AH23" s="102"/>
    </row>
    <row r="24" spans="1:34"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3" t="s">
        <v>201</v>
      </c>
      <c r="V24" s="626"/>
      <c r="W24" s="596" t="s">
        <v>202</v>
      </c>
      <c r="X24" s="608" t="s">
        <v>40</v>
      </c>
      <c r="Y24" s="598" t="s">
        <v>203</v>
      </c>
      <c r="Z24" s="599"/>
      <c r="AB24" s="34"/>
      <c r="AD24" s="122"/>
      <c r="AE24" s="102"/>
      <c r="AF24" s="101"/>
      <c r="AG24" s="101"/>
      <c r="AH24" s="102"/>
    </row>
    <row r="25" spans="1:34" ht="14.25" customHeight="1" thickBot="1" x14ac:dyDescent="0.25">
      <c r="A25" s="63"/>
      <c r="B25" s="30"/>
      <c r="C25" s="30"/>
      <c r="D25" s="30"/>
      <c r="E25" s="400"/>
      <c r="G25" s="55" t="s">
        <v>64</v>
      </c>
      <c r="H25" s="34"/>
      <c r="I25" s="34"/>
      <c r="J25" s="34"/>
      <c r="K25" s="34"/>
      <c r="L25" s="34"/>
      <c r="M25" s="34"/>
      <c r="N25" s="34"/>
      <c r="O25" s="34"/>
      <c r="P25" s="34"/>
      <c r="Q25" s="50"/>
      <c r="R25" s="34"/>
      <c r="S25" s="34"/>
      <c r="T25" s="34"/>
      <c r="U25" s="530" t="s">
        <v>191</v>
      </c>
      <c r="V25" s="531" t="s">
        <v>192</v>
      </c>
      <c r="W25" s="532" t="s">
        <v>193</v>
      </c>
      <c r="X25" s="531" t="s">
        <v>197</v>
      </c>
      <c r="Y25" s="531" t="s">
        <v>198</v>
      </c>
      <c r="Z25" s="600" t="s">
        <v>200</v>
      </c>
      <c r="AB25" s="34"/>
      <c r="AD25" s="122"/>
      <c r="AE25" s="102"/>
      <c r="AF25" s="101"/>
      <c r="AG25" s="101"/>
      <c r="AH25" s="102"/>
    </row>
    <row r="26" spans="1:34" ht="14.25" customHeight="1" x14ac:dyDescent="0.2">
      <c r="A26" s="63"/>
      <c r="B26" s="30"/>
      <c r="C26" s="30"/>
      <c r="D26" s="30"/>
      <c r="E26" s="34"/>
      <c r="F26" s="55"/>
      <c r="G26" s="55"/>
      <c r="H26" s="389"/>
      <c r="I26" s="315" t="s">
        <v>80</v>
      </c>
      <c r="J26" s="135" t="s">
        <v>0</v>
      </c>
      <c r="K26" s="207">
        <f>IF(ISERROR(IF(H29="",H26/M37,H29)),0,IF(H29="",H26/M37,H29))</f>
        <v>0</v>
      </c>
      <c r="L26" s="34"/>
      <c r="M26" s="34"/>
      <c r="N26" s="134"/>
      <c r="O26" s="34"/>
      <c r="P26" s="34"/>
      <c r="Q26" s="50"/>
      <c r="R26" s="34"/>
      <c r="S26" s="34"/>
      <c r="T26" s="34"/>
      <c r="U26" s="603"/>
      <c r="V26" s="625"/>
      <c r="W26" s="625"/>
      <c r="X26" s="625"/>
      <c r="Y26" s="625"/>
      <c r="Z26" s="605"/>
      <c r="AB26" s="34"/>
      <c r="AD26" s="122"/>
      <c r="AE26" s="102"/>
      <c r="AF26" s="101"/>
      <c r="AG26" s="101"/>
      <c r="AH26" s="102"/>
    </row>
    <row r="27" spans="1:34" ht="14.25" customHeight="1" x14ac:dyDescent="0.2">
      <c r="A27" s="245"/>
      <c r="B27" s="400"/>
      <c r="C27" s="400"/>
      <c r="D27" s="400"/>
      <c r="E27" s="246"/>
      <c r="F27" s="34"/>
      <c r="G27" s="34"/>
      <c r="H27" s="34"/>
      <c r="I27" s="34"/>
      <c r="J27" s="34"/>
      <c r="K27" s="34"/>
      <c r="L27" s="34"/>
      <c r="M27" s="34"/>
      <c r="N27" s="34"/>
      <c r="O27" s="134"/>
      <c r="P27" s="34"/>
      <c r="Q27" s="50"/>
      <c r="R27" s="34"/>
      <c r="S27" s="34"/>
      <c r="T27" s="34"/>
      <c r="U27" s="603"/>
      <c r="V27" s="625"/>
      <c r="W27" s="625"/>
      <c r="X27" s="625"/>
      <c r="Y27" s="625"/>
      <c r="Z27" s="605"/>
      <c r="AB27" s="34"/>
      <c r="AD27" s="122"/>
      <c r="AE27" s="102"/>
      <c r="AF27" s="101"/>
      <c r="AG27" s="101"/>
      <c r="AH27" s="102"/>
    </row>
    <row r="28" spans="1:34" ht="13.5" customHeight="1" thickBot="1" x14ac:dyDescent="0.25">
      <c r="A28" s="244"/>
      <c r="B28" s="515"/>
      <c r="C28" s="515"/>
      <c r="D28" s="515"/>
      <c r="E28" s="34"/>
      <c r="G28" s="34" t="s">
        <v>65</v>
      </c>
      <c r="H28" s="34"/>
      <c r="I28" s="34"/>
      <c r="J28" s="34"/>
      <c r="K28" s="34"/>
      <c r="L28" s="34"/>
      <c r="M28" s="34"/>
      <c r="N28" s="34"/>
      <c r="O28" s="34"/>
      <c r="P28" s="34"/>
      <c r="Q28" s="50"/>
      <c r="R28" s="34"/>
      <c r="S28" s="34"/>
      <c r="T28" s="34"/>
      <c r="U28" s="606"/>
      <c r="V28" s="627"/>
      <c r="W28" s="627"/>
      <c r="X28" s="627"/>
      <c r="Y28" s="627"/>
      <c r="Z28" s="628"/>
      <c r="AA28" s="34"/>
      <c r="AB28" s="34"/>
      <c r="AD28" s="122"/>
      <c r="AE28" s="102"/>
      <c r="AF28" s="101"/>
      <c r="AG28" s="101"/>
      <c r="AH28" s="102"/>
    </row>
    <row r="29" spans="1:34" ht="13.5" customHeight="1" x14ac:dyDescent="0.2">
      <c r="A29" s="63"/>
      <c r="B29" s="30"/>
      <c r="C29" s="30"/>
      <c r="D29" s="30"/>
      <c r="E29" s="34"/>
      <c r="F29" s="34"/>
      <c r="G29" s="34"/>
      <c r="H29" s="390"/>
      <c r="I29" s="206"/>
      <c r="J29" s="34" t="s">
        <v>73</v>
      </c>
      <c r="K29" s="236">
        <f>IF(ISERROR(IF(H26="",H29*M37,H26)),0,IF(H26="",H29*M37,H26))</f>
        <v>0</v>
      </c>
      <c r="L29" s="34"/>
      <c r="M29" s="34"/>
      <c r="N29" s="34"/>
      <c r="O29" s="34"/>
      <c r="P29" s="34"/>
      <c r="Q29" s="50"/>
      <c r="R29" s="34"/>
      <c r="S29" s="34"/>
      <c r="T29" s="34"/>
      <c r="U29" s="34"/>
      <c r="V29" s="34"/>
      <c r="W29" s="48"/>
      <c r="X29" s="34"/>
      <c r="Y29" s="34"/>
      <c r="Z29" s="34"/>
      <c r="AA29" s="34"/>
      <c r="AB29" s="34"/>
      <c r="AD29" s="122"/>
      <c r="AE29" s="102"/>
      <c r="AF29" s="101"/>
      <c r="AG29" s="101"/>
      <c r="AH29" s="102"/>
    </row>
    <row r="30" spans="1:34" ht="13.5" thickBot="1" x14ac:dyDescent="0.25">
      <c r="A30" s="148"/>
      <c r="B30" s="514"/>
      <c r="C30" s="514"/>
      <c r="D30" s="514"/>
      <c r="E30" s="210"/>
      <c r="F30" s="210"/>
      <c r="G30" s="210"/>
      <c r="H30" s="235"/>
      <c r="I30" s="36"/>
      <c r="J30" s="36"/>
      <c r="K30" s="36"/>
      <c r="L30" s="36"/>
      <c r="M30" s="36"/>
      <c r="N30" s="36"/>
      <c r="O30" s="36"/>
      <c r="P30" s="36"/>
      <c r="Q30" s="51"/>
      <c r="AD30" s="123" t="s">
        <v>32</v>
      </c>
      <c r="AE30" s="103" t="s">
        <v>37</v>
      </c>
      <c r="AF30" s="119" t="s">
        <v>38</v>
      </c>
      <c r="AG30" s="121" t="s">
        <v>35</v>
      </c>
      <c r="AH30" s="120" t="s">
        <v>33</v>
      </c>
    </row>
    <row r="31" spans="1:34" ht="13.5" thickTop="1" x14ac:dyDescent="0.2">
      <c r="A31" s="63"/>
      <c r="B31" s="30"/>
      <c r="C31" s="30"/>
      <c r="D31" s="30"/>
      <c r="E31" s="34"/>
      <c r="G31" s="143" t="s">
        <v>43</v>
      </c>
      <c r="H31" s="391"/>
      <c r="I31" s="250" t="s">
        <v>80</v>
      </c>
      <c r="J31" s="155"/>
      <c r="K31" s="155"/>
      <c r="L31" s="264"/>
      <c r="M31" s="138" t="s">
        <v>42</v>
      </c>
      <c r="N31" s="92"/>
      <c r="O31" s="92"/>
      <c r="P31" s="92"/>
      <c r="Q31" s="139"/>
      <c r="R31" s="85" t="s">
        <v>40</v>
      </c>
      <c r="S31" s="85"/>
      <c r="T31" s="85"/>
      <c r="U31" s="85"/>
      <c r="V31" s="85"/>
      <c r="W31" s="85"/>
      <c r="X31" s="85"/>
      <c r="Y31" s="85"/>
      <c r="Z31" s="85"/>
      <c r="AA31" s="85"/>
      <c r="AB31" s="85"/>
      <c r="AD31" s="112" t="s">
        <v>139</v>
      </c>
      <c r="AE31" s="105">
        <f t="array" ref="AE31">SUM(IF($A$42:$A$65&lt;&gt;"x",$M$42:$M$65,0))</f>
        <v>0</v>
      </c>
      <c r="AF31" s="115">
        <f>AE31*$Q$36</f>
        <v>0</v>
      </c>
      <c r="AG31" s="115">
        <f>AF87*Fed_Limit</f>
        <v>0</v>
      </c>
      <c r="AH31" s="83">
        <f>AG87*12</f>
        <v>0</v>
      </c>
    </row>
    <row r="32" spans="1:34" ht="15" x14ac:dyDescent="0.25">
      <c r="A32" s="63"/>
      <c r="B32" s="30"/>
      <c r="C32" s="30"/>
      <c r="D32" s="30"/>
      <c r="E32" s="34"/>
      <c r="G32" s="135" t="s">
        <v>1</v>
      </c>
      <c r="H32" s="392"/>
      <c r="I32" s="250" t="s">
        <v>80</v>
      </c>
      <c r="K32" s="156"/>
      <c r="L32" s="55"/>
      <c r="M32" s="417" t="s">
        <v>139</v>
      </c>
      <c r="N32" s="56" t="s">
        <v>3</v>
      </c>
      <c r="O32" s="56" t="s">
        <v>4</v>
      </c>
      <c r="P32" s="56" t="s">
        <v>5</v>
      </c>
      <c r="Q32" s="57" t="s">
        <v>6</v>
      </c>
      <c r="R32" s="131"/>
      <c r="S32" s="131"/>
      <c r="T32" s="131"/>
      <c r="U32" s="131"/>
      <c r="V32" s="131"/>
      <c r="W32" s="131"/>
      <c r="X32" s="131"/>
      <c r="Y32" s="131"/>
      <c r="Z32" s="131"/>
      <c r="AA32" s="131"/>
      <c r="AB32" s="131"/>
      <c r="AD32" s="113" t="s">
        <v>3</v>
      </c>
      <c r="AE32" s="106">
        <f t="array" ref="AE32">SUM(IF($A$42:$A$65&lt;&gt;"x",$N$42:$N$65,0))</f>
        <v>0</v>
      </c>
      <c r="AF32" s="116">
        <f>AE32*$Q$36</f>
        <v>0</v>
      </c>
      <c r="AG32" s="116">
        <f>AF88*Fed_Limit</f>
        <v>0</v>
      </c>
      <c r="AH32" s="98">
        <f>AG88*12</f>
        <v>0</v>
      </c>
    </row>
    <row r="33" spans="1:34" x14ac:dyDescent="0.2">
      <c r="A33" s="270"/>
      <c r="B33" s="55"/>
      <c r="C33" s="55"/>
      <c r="D33" s="55"/>
      <c r="E33" s="55"/>
      <c r="G33" s="135" t="s">
        <v>85</v>
      </c>
      <c r="H33" s="393"/>
      <c r="I33" s="250" t="s">
        <v>80</v>
      </c>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B33" s="131"/>
      <c r="AD33" s="113"/>
      <c r="AE33" s="106"/>
      <c r="AF33" s="116"/>
      <c r="AG33" s="116"/>
      <c r="AH33" s="98"/>
    </row>
    <row r="34" spans="1:34" x14ac:dyDescent="0.2">
      <c r="A34" s="63"/>
      <c r="B34" s="30"/>
      <c r="C34" s="30"/>
      <c r="D34" s="30"/>
      <c r="E34" s="34"/>
      <c r="G34" s="135" t="s">
        <v>66</v>
      </c>
      <c r="H34" s="393"/>
      <c r="I34" s="156"/>
      <c r="J34" s="156"/>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159"/>
      <c r="U34" s="149"/>
      <c r="V34" s="48"/>
      <c r="W34" s="48"/>
      <c r="X34" s="48"/>
      <c r="Y34" s="48"/>
      <c r="Z34" s="48"/>
      <c r="AA34" s="48"/>
      <c r="AB34" s="48"/>
      <c r="AD34" s="113" t="s">
        <v>4</v>
      </c>
      <c r="AE34" s="106">
        <f t="array" ref="AE34">SUM(IF($A$42:$A$65&lt;&gt;"x",$O$42:$O$65,0))</f>
        <v>0</v>
      </c>
      <c r="AF34" s="116">
        <f>AE34*$Q$36</f>
        <v>0</v>
      </c>
      <c r="AG34" s="116">
        <f>AF89*Fed_Limit</f>
        <v>0</v>
      </c>
      <c r="AH34" s="98">
        <f>AG89*12</f>
        <v>0</v>
      </c>
    </row>
    <row r="35" spans="1:34" x14ac:dyDescent="0.2">
      <c r="A35" s="63"/>
      <c r="B35" s="30"/>
      <c r="C35" s="30"/>
      <c r="D35" s="30"/>
      <c r="E35" s="34"/>
      <c r="G35" s="135" t="s">
        <v>67</v>
      </c>
      <c r="H35" s="393"/>
      <c r="I35" s="156"/>
      <c r="J35" s="156"/>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B35" s="48"/>
      <c r="AD35" s="114" t="s">
        <v>5</v>
      </c>
      <c r="AE35" s="107">
        <f t="array" ref="AE35">SUM(IF($A$42:$A$65&lt;&gt;"x",$P$42:$P$65,0))</f>
        <v>0</v>
      </c>
      <c r="AF35" s="117">
        <f>AE35*$Q$36</f>
        <v>0</v>
      </c>
      <c r="AG35" s="117">
        <f>AF90*Fed_Limit</f>
        <v>0</v>
      </c>
      <c r="AH35" s="100">
        <f>AG90*12</f>
        <v>0</v>
      </c>
    </row>
    <row r="36" spans="1:34" ht="13.5" thickBot="1" x14ac:dyDescent="0.25">
      <c r="A36" s="148"/>
      <c r="B36" s="514"/>
      <c r="C36" s="514"/>
      <c r="D36" s="514"/>
      <c r="E36" s="36"/>
      <c r="F36" s="36"/>
      <c r="G36" s="158" t="s">
        <v>68</v>
      </c>
      <c r="H36" s="394"/>
      <c r="I36" s="157"/>
      <c r="J36" s="157"/>
      <c r="K36" s="157"/>
      <c r="L36" s="60"/>
      <c r="M36" s="39">
        <f>IF(Prof= "",0,VLOOKUP(Prof,professor,2))</f>
        <v>0</v>
      </c>
      <c r="N36" s="47">
        <f>SUM(Prof_Tot_HST)</f>
        <v>0</v>
      </c>
      <c r="O36" s="47">
        <f>IF(Scale&gt;=4,SUM(Prof_Tot_HSR),0)</f>
        <v>0</v>
      </c>
      <c r="P36" s="40">
        <f>(Q36-(Prof_Base+SUM(Prof_Tot_HST)+SUM(Prof_Tot_HSR)))</f>
        <v>0</v>
      </c>
      <c r="Q36" s="212">
        <f>M36*K26</f>
        <v>0</v>
      </c>
      <c r="R36" s="129"/>
      <c r="S36" s="129"/>
      <c r="T36" s="129"/>
      <c r="U36" s="129"/>
      <c r="V36" s="129"/>
      <c r="W36" s="129"/>
      <c r="X36" s="129"/>
      <c r="Y36" s="129"/>
      <c r="Z36" s="129"/>
      <c r="AA36" s="129"/>
      <c r="AB36" s="129"/>
      <c r="AD36" s="124" t="s">
        <v>6</v>
      </c>
      <c r="AE36" s="125">
        <f>SUM(AE31:AE35)</f>
        <v>0</v>
      </c>
      <c r="AF36" s="118">
        <f>SUM(AF31:AF35)</f>
        <v>0</v>
      </c>
      <c r="AG36" s="118">
        <f>SUM(AG31:AG35)</f>
        <v>0</v>
      </c>
      <c r="AH36" s="104">
        <f>SUM(AH31:AH35)</f>
        <v>0</v>
      </c>
    </row>
    <row r="37" spans="1:34"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48"/>
      <c r="AD37" s="8" t="s">
        <v>6</v>
      </c>
      <c r="AE37" s="108"/>
      <c r="AF37" s="99"/>
      <c r="AG37" s="100"/>
      <c r="AH37" s="104"/>
    </row>
    <row r="38" spans="1:34" x14ac:dyDescent="0.2">
      <c r="E38" s="252"/>
      <c r="F38" s="34"/>
      <c r="G38" s="34"/>
      <c r="H38" s="34"/>
      <c r="I38" s="34"/>
      <c r="J38" s="34"/>
      <c r="K38" s="61"/>
      <c r="L38" s="226" t="s">
        <v>71</v>
      </c>
      <c r="M38" s="229">
        <f>M37/12</f>
        <v>0</v>
      </c>
      <c r="N38" s="229">
        <f>N37/12</f>
        <v>0</v>
      </c>
      <c r="O38" s="229">
        <f>O37/12</f>
        <v>0</v>
      </c>
      <c r="P38" s="229">
        <f>P37/12</f>
        <v>0</v>
      </c>
      <c r="Q38" s="229">
        <f>Q37/12</f>
        <v>0</v>
      </c>
      <c r="R38" s="130"/>
      <c r="S38" s="130"/>
      <c r="T38" s="130"/>
      <c r="U38" s="130"/>
      <c r="V38" s="130"/>
      <c r="W38" s="130"/>
      <c r="X38" s="130"/>
      <c r="Y38" s="130"/>
      <c r="Z38" s="130"/>
      <c r="AA38" s="130"/>
      <c r="AC38" s="34"/>
      <c r="AD38" s="48"/>
      <c r="AE38" s="48"/>
      <c r="AF38" s="48"/>
      <c r="AG38" s="129"/>
    </row>
    <row r="39" spans="1:34" ht="13.5" thickBot="1" x14ac:dyDescent="0.25">
      <c r="A39" s="251" t="s">
        <v>80</v>
      </c>
      <c r="B39" s="251"/>
      <c r="C39" s="251"/>
      <c r="D39" s="251"/>
      <c r="J39" s="353"/>
      <c r="L39" s="351" t="s">
        <v>116</v>
      </c>
      <c r="M39" s="352">
        <f>ROUND(IF(Q37&gt;0,M37/Q37*H31,0),4)</f>
        <v>0</v>
      </c>
      <c r="N39" s="352">
        <f>ROUND(IF(Q37&gt;0,N37/Q37*H31,0),4)</f>
        <v>0</v>
      </c>
      <c r="O39" s="352">
        <f>ROUND(IF(Q37&gt;0,O37/Q37*H31,0),4)</f>
        <v>0</v>
      </c>
      <c r="P39" s="352">
        <f>SUM(Q39-O39-N39-M39)</f>
        <v>0</v>
      </c>
      <c r="Q39" s="352">
        <f>H31</f>
        <v>0</v>
      </c>
      <c r="R39" s="251"/>
      <c r="T39" s="136"/>
      <c r="U39" s="136"/>
      <c r="V39" s="136"/>
      <c r="W39" s="136"/>
      <c r="X39" s="136"/>
      <c r="Y39" s="136"/>
      <c r="Z39" s="136"/>
      <c r="AA39" s="136"/>
      <c r="AH39" s="53"/>
    </row>
    <row r="40" spans="1:34" ht="13.5" thickBot="1" x14ac:dyDescent="0.25">
      <c r="A40" s="519" t="s">
        <v>49</v>
      </c>
      <c r="B40" s="516"/>
      <c r="C40" s="516"/>
      <c r="D40" s="516"/>
      <c r="E40" s="160"/>
      <c r="F40" s="141"/>
      <c r="G40" s="144"/>
      <c r="H40" s="142"/>
      <c r="I40" s="10"/>
      <c r="J40" s="10"/>
      <c r="K40" s="10"/>
      <c r="L40" s="11"/>
      <c r="M40" s="144" t="s">
        <v>7</v>
      </c>
      <c r="N40" s="10"/>
      <c r="O40" s="10"/>
      <c r="P40" s="11"/>
      <c r="Q40" s="19"/>
      <c r="R40" s="34"/>
      <c r="S40" s="465" t="s">
        <v>86</v>
      </c>
      <c r="T40" s="43"/>
      <c r="U40" s="43"/>
      <c r="V40" s="43"/>
      <c r="W40" s="466"/>
      <c r="X40" s="460"/>
      <c r="Y40" s="460"/>
      <c r="Z40" s="460"/>
      <c r="AA40" s="85"/>
      <c r="AB40" s="132" t="s">
        <v>40</v>
      </c>
      <c r="AC40" s="85" t="s">
        <v>40</v>
      </c>
      <c r="AD40" s="6"/>
      <c r="AE40" s="6"/>
      <c r="AF40" s="6"/>
      <c r="AG40" s="5"/>
    </row>
    <row r="41" spans="1:34" ht="40.5" customHeight="1" thickBot="1" x14ac:dyDescent="0.25">
      <c r="A41" s="520" t="s">
        <v>46</v>
      </c>
      <c r="B41" s="532" t="s">
        <v>191</v>
      </c>
      <c r="C41" s="531" t="s">
        <v>192</v>
      </c>
      <c r="D41" s="532" t="s">
        <v>193</v>
      </c>
      <c r="E41" s="531" t="s">
        <v>194</v>
      </c>
      <c r="F41" s="531" t="s">
        <v>195</v>
      </c>
      <c r="G41" s="531" t="s">
        <v>196</v>
      </c>
      <c r="H41" s="223" t="s">
        <v>50</v>
      </c>
      <c r="I41" s="224" t="s">
        <v>47</v>
      </c>
      <c r="J41" s="224" t="s">
        <v>88</v>
      </c>
      <c r="K41" s="224" t="s">
        <v>87</v>
      </c>
      <c r="L41" s="225" t="s">
        <v>48</v>
      </c>
      <c r="M41" s="418" t="s">
        <v>140</v>
      </c>
      <c r="N41" s="58" t="s">
        <v>3</v>
      </c>
      <c r="O41" s="58" t="s">
        <v>4</v>
      </c>
      <c r="P41" s="59" t="s">
        <v>5</v>
      </c>
      <c r="Q41" s="577" t="s">
        <v>9</v>
      </c>
      <c r="R41" s="132"/>
      <c r="S41" s="461" t="s">
        <v>141</v>
      </c>
      <c r="T41" s="462" t="s">
        <v>16</v>
      </c>
      <c r="U41" s="462" t="s">
        <v>41</v>
      </c>
      <c r="V41" s="463" t="s">
        <v>17</v>
      </c>
      <c r="W41" s="464" t="s">
        <v>6</v>
      </c>
      <c r="X41" s="132"/>
      <c r="Y41" s="132"/>
      <c r="Z41" s="132"/>
      <c r="AA41" s="132"/>
      <c r="AD41" s="4" t="s">
        <v>11</v>
      </c>
      <c r="AE41" s="6"/>
      <c r="AF41" s="6"/>
      <c r="AG41" s="5"/>
    </row>
    <row r="42" spans="1:34" ht="2.25" customHeight="1" thickBot="1" x14ac:dyDescent="0.25">
      <c r="A42" s="162"/>
      <c r="B42" s="30"/>
      <c r="C42" s="30"/>
      <c r="D42" s="27"/>
      <c r="E42" s="16"/>
      <c r="F42" s="34"/>
      <c r="G42" s="34"/>
      <c r="H42" s="34"/>
      <c r="I42" s="34"/>
      <c r="J42" s="34"/>
      <c r="K42" s="34"/>
      <c r="L42" s="146"/>
      <c r="M42" s="165"/>
      <c r="N42" s="166"/>
      <c r="O42" s="166"/>
      <c r="P42" s="166"/>
      <c r="Q42" s="146"/>
      <c r="R42" s="55"/>
      <c r="S42" s="459"/>
      <c r="T42" s="217"/>
      <c r="U42" s="217"/>
      <c r="V42" s="217"/>
      <c r="W42" s="272"/>
      <c r="X42" s="55"/>
      <c r="Y42" s="55"/>
      <c r="Z42" s="55"/>
      <c r="AA42" s="55"/>
      <c r="AB42" s="1"/>
    </row>
    <row r="43" spans="1:34" ht="13.5" customHeight="1" x14ac:dyDescent="0.2">
      <c r="A43" s="521"/>
      <c r="B43" s="536"/>
      <c r="C43" s="536"/>
      <c r="D43" s="537"/>
      <c r="E43" s="538"/>
      <c r="F43" s="539"/>
      <c r="G43" s="537"/>
      <c r="H43" s="390"/>
      <c r="I43" s="395"/>
      <c r="J43" s="396"/>
      <c r="K43" s="161">
        <f t="shared" ref="K43:K65" si="2">IF(ISERROR(IF(A43="",L43*(Annual_Salary/12),L43*(VLOOKUP(A43,SalaryLimits,2,FALSE))/12)),0,IF(A43="",L43*(Annual_Salary/12),L43*(VLOOKUP(A43,SalaryLimits,2,FALSE))/12))</f>
        <v>0</v>
      </c>
      <c r="L43" s="332">
        <f t="shared" ref="L43:L65" si="3">IF(ISERROR(ROUND(IF(AND(I43="",A43=""),J43/(Annual_Salary/12),IF(AND(I43="",A43&lt;&gt;""),J43/(VLOOKUP(A43,SalaryLimits,2,FALSE)/12),I43)),4)),0,ROUND(IF(AND(I43="",A43=""),J43/(Annual_Salary/12),IF(AND(I43="",A43&lt;&gt;""),J43/(VLOOKUP(A43,SalaryLimits,2,FALSE)/12),I43)),4))</f>
        <v>0</v>
      </c>
      <c r="M43" s="163">
        <f t="shared" ref="M43:M60" si="4">IF(ISERROR(IF(L43&lt;M82,L43,M82)),0,IF(L43&lt;M82,L43,M82))</f>
        <v>0</v>
      </c>
      <c r="N43" s="114">
        <f t="shared" ref="N43:N60" si="5">IF(ISERROR(IF(AD43&lt;N82,AD43,N82)),0,IF(AD43&lt;N82,AD43,N82))</f>
        <v>0</v>
      </c>
      <c r="O43" s="114">
        <f t="shared" ref="O43:O60" si="6">IF(ISERROR(IF(AE43&lt;O82,AE43,O82)),0,IF(AE43&lt;O82,AE43,O82))</f>
        <v>0</v>
      </c>
      <c r="P43" s="164">
        <f t="shared" ref="P43:P60" si="7">IF(ISERROR(IF(AF43&lt;P82,AF43,P82)),0,IF(AF43&lt;P82,AF43,P82))</f>
        <v>0</v>
      </c>
      <c r="Q43" s="220">
        <f t="shared" ref="Q43:Q65" si="8">SUM(M43:P43)</f>
        <v>0</v>
      </c>
      <c r="R43" s="110"/>
      <c r="S43" s="137">
        <f t="shared" ref="S43:S65" si="9">IF(OR(OverCAP="No",A43=""),0,(M43*(Annual_Salary/12))-(M43*(VLOOKUP(A43,SalaryLimits,2,FALSE)/12)))</f>
        <v>0</v>
      </c>
      <c r="T43" s="137">
        <f t="shared" ref="T43:T65" si="10">IF(OR(OverCAP="No",A43=""),0,(N43*(Annual_Salary/12))-(N43*(VLOOKUP(A43,SalaryLimits,2,FALSE)/12)))</f>
        <v>0</v>
      </c>
      <c r="U43" s="137">
        <f t="shared" ref="U43:U65" si="11">IF(OR(OverCAP="No",A43=""),0,(O43*(Annual_Salary/12))-(O43*(VLOOKUP(A43,SalaryLimits,2,FALSE)/12)))</f>
        <v>0</v>
      </c>
      <c r="V43" s="137">
        <f t="shared" ref="V43:V65" si="12">IF(OR(OverCAP="No",A43=""),0,(P43*(Annual_Salary/12))-(P43*(VLOOKUP(A43,SalaryLimits,2,FALSE)/12)))</f>
        <v>0</v>
      </c>
      <c r="W43" s="336">
        <f>SUM(S43:V43)</f>
        <v>0</v>
      </c>
      <c r="X43" s="213"/>
      <c r="Y43" s="213"/>
      <c r="Z43" s="213"/>
      <c r="AA43" s="213"/>
      <c r="AB43" s="1"/>
      <c r="AD43" s="67">
        <f t="shared" ref="AD43:AD60" si="13">L43-M43</f>
        <v>0</v>
      </c>
      <c r="AE43" s="68">
        <f t="shared" ref="AE43:AE60" si="14">L43-M43-N43</f>
        <v>0</v>
      </c>
      <c r="AF43" s="69">
        <f t="shared" ref="AF43:AF60" si="15">L43-M43-N43-O43</f>
        <v>0</v>
      </c>
      <c r="AG43" s="68">
        <f t="shared" ref="AG43:AG60" si="16">L43-M43-N43-O43-P43</f>
        <v>0</v>
      </c>
    </row>
    <row r="44" spans="1:34" ht="13.5" customHeight="1" x14ac:dyDescent="0.2">
      <c r="A44" s="388"/>
      <c r="B44" s="536"/>
      <c r="C44" s="536"/>
      <c r="D44" s="537"/>
      <c r="E44" s="538"/>
      <c r="F44" s="539"/>
      <c r="G44" s="537"/>
      <c r="H44" s="390"/>
      <c r="I44" s="395"/>
      <c r="J44" s="397"/>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ref="W44:W65" si="17">SUM(S44:V44)</f>
        <v>0</v>
      </c>
      <c r="X44" s="213"/>
      <c r="Y44" s="213"/>
      <c r="Z44" s="213"/>
      <c r="AA44" s="213"/>
      <c r="AB44" s="1"/>
      <c r="AD44" s="67">
        <f t="shared" si="13"/>
        <v>0</v>
      </c>
      <c r="AE44" s="68">
        <f t="shared" si="14"/>
        <v>0</v>
      </c>
      <c r="AF44" s="69">
        <f t="shared" si="15"/>
        <v>0</v>
      </c>
      <c r="AG44" s="68">
        <f t="shared" si="16"/>
        <v>0</v>
      </c>
    </row>
    <row r="45" spans="1:34" x14ac:dyDescent="0.2">
      <c r="A45" s="521"/>
      <c r="B45" s="536"/>
      <c r="C45" s="536"/>
      <c r="D45" s="537"/>
      <c r="E45" s="538"/>
      <c r="F45" s="539"/>
      <c r="G45" s="537"/>
      <c r="H45" s="390"/>
      <c r="I45" s="395"/>
      <c r="J45" s="397"/>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7"/>
        <v>0</v>
      </c>
      <c r="X45" s="213"/>
      <c r="Y45" s="213"/>
      <c r="Z45" s="213"/>
      <c r="AA45" s="213"/>
      <c r="AB45" s="1"/>
      <c r="AD45" s="67">
        <f t="shared" si="13"/>
        <v>0</v>
      </c>
      <c r="AE45" s="68">
        <f t="shared" si="14"/>
        <v>0</v>
      </c>
      <c r="AF45" s="69">
        <f t="shared" si="15"/>
        <v>0</v>
      </c>
      <c r="AG45" s="68">
        <f t="shared" si="16"/>
        <v>0</v>
      </c>
    </row>
    <row r="46" spans="1:34" x14ac:dyDescent="0.2">
      <c r="A46" s="521"/>
      <c r="B46" s="536"/>
      <c r="C46" s="536"/>
      <c r="D46" s="537"/>
      <c r="E46" s="538"/>
      <c r="F46" s="539"/>
      <c r="G46" s="537"/>
      <c r="H46" s="390"/>
      <c r="I46" s="395"/>
      <c r="J46" s="397"/>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7"/>
        <v>0</v>
      </c>
      <c r="X46" s="213"/>
      <c r="Y46" s="213"/>
      <c r="Z46" s="213"/>
      <c r="AA46" s="213"/>
      <c r="AB46" s="1"/>
      <c r="AD46" s="67">
        <f t="shared" si="13"/>
        <v>0</v>
      </c>
      <c r="AE46" s="68">
        <f t="shared" si="14"/>
        <v>0</v>
      </c>
      <c r="AF46" s="69">
        <f t="shared" si="15"/>
        <v>0</v>
      </c>
      <c r="AG46" s="68">
        <f t="shared" si="16"/>
        <v>0</v>
      </c>
    </row>
    <row r="47" spans="1:34" ht="13.5" customHeight="1" x14ac:dyDescent="0.2">
      <c r="A47" s="521"/>
      <c r="B47" s="536"/>
      <c r="C47" s="536"/>
      <c r="D47" s="537"/>
      <c r="E47" s="538"/>
      <c r="F47" s="539"/>
      <c r="G47" s="537"/>
      <c r="H47" s="390"/>
      <c r="I47" s="395"/>
      <c r="J47" s="397"/>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7"/>
        <v>0</v>
      </c>
      <c r="X47" s="213"/>
      <c r="Y47" s="213"/>
      <c r="Z47" s="213"/>
      <c r="AA47" s="213"/>
      <c r="AB47" s="1"/>
      <c r="AD47" s="67">
        <f t="shared" si="13"/>
        <v>0</v>
      </c>
      <c r="AE47" s="68">
        <f t="shared" si="14"/>
        <v>0</v>
      </c>
      <c r="AF47" s="69">
        <f t="shared" si="15"/>
        <v>0</v>
      </c>
      <c r="AG47" s="68">
        <f t="shared" si="16"/>
        <v>0</v>
      </c>
    </row>
    <row r="48" spans="1:34" ht="13.5" customHeight="1" x14ac:dyDescent="0.2">
      <c r="A48" s="521"/>
      <c r="B48" s="536"/>
      <c r="C48" s="536"/>
      <c r="D48" s="537"/>
      <c r="E48" s="538"/>
      <c r="F48" s="539"/>
      <c r="G48" s="537"/>
      <c r="H48" s="390"/>
      <c r="I48" s="395"/>
      <c r="J48" s="397"/>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7"/>
        <v>0</v>
      </c>
      <c r="X48" s="213"/>
      <c r="Y48" s="213"/>
      <c r="Z48" s="213"/>
      <c r="AA48" s="213"/>
      <c r="AB48" s="1"/>
      <c r="AD48" s="67">
        <f t="shared" si="13"/>
        <v>0</v>
      </c>
      <c r="AE48" s="68">
        <f t="shared" si="14"/>
        <v>0</v>
      </c>
      <c r="AF48" s="69">
        <f t="shared" si="15"/>
        <v>0</v>
      </c>
      <c r="AG48" s="68">
        <f t="shared" si="16"/>
        <v>0</v>
      </c>
    </row>
    <row r="49" spans="1:35" ht="13.5" customHeight="1" x14ac:dyDescent="0.2">
      <c r="A49" s="521"/>
      <c r="B49" s="536"/>
      <c r="C49" s="536"/>
      <c r="D49" s="537"/>
      <c r="E49" s="538"/>
      <c r="F49" s="539"/>
      <c r="G49" s="537"/>
      <c r="H49" s="390"/>
      <c r="I49" s="395"/>
      <c r="J49" s="397"/>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7"/>
        <v>0</v>
      </c>
      <c r="X49" s="213"/>
      <c r="Y49" s="213"/>
      <c r="Z49" s="213"/>
      <c r="AA49" s="213"/>
      <c r="AB49" s="1"/>
      <c r="AD49" s="67">
        <f t="shared" si="13"/>
        <v>0</v>
      </c>
      <c r="AE49" s="68">
        <f t="shared" si="14"/>
        <v>0</v>
      </c>
      <c r="AF49" s="69">
        <f t="shared" si="15"/>
        <v>0</v>
      </c>
      <c r="AG49" s="68">
        <f t="shared" si="16"/>
        <v>0</v>
      </c>
    </row>
    <row r="50" spans="1:35" x14ac:dyDescent="0.2">
      <c r="A50" s="521"/>
      <c r="B50" s="536"/>
      <c r="C50" s="536"/>
      <c r="D50" s="537"/>
      <c r="E50" s="538"/>
      <c r="F50" s="537"/>
      <c r="G50" s="537"/>
      <c r="H50" s="390"/>
      <c r="I50" s="395"/>
      <c r="J50" s="397"/>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7"/>
        <v>0</v>
      </c>
      <c r="X50" s="213"/>
      <c r="Y50" s="213"/>
      <c r="Z50" s="213"/>
      <c r="AA50" s="213"/>
      <c r="AB50" s="1"/>
      <c r="AD50" s="67">
        <f t="shared" si="13"/>
        <v>0</v>
      </c>
      <c r="AE50" s="68">
        <f t="shared" si="14"/>
        <v>0</v>
      </c>
      <c r="AF50" s="69">
        <f t="shared" si="15"/>
        <v>0</v>
      </c>
      <c r="AG50" s="68">
        <f t="shared" si="16"/>
        <v>0</v>
      </c>
    </row>
    <row r="51" spans="1:35" x14ac:dyDescent="0.2">
      <c r="A51" s="521"/>
      <c r="B51" s="536"/>
      <c r="C51" s="536"/>
      <c r="D51" s="537"/>
      <c r="E51" s="538"/>
      <c r="F51" s="537"/>
      <c r="G51" s="537"/>
      <c r="H51" s="390"/>
      <c r="I51" s="395"/>
      <c r="J51" s="397"/>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7"/>
        <v>0</v>
      </c>
      <c r="X51" s="213"/>
      <c r="Y51" s="213"/>
      <c r="Z51" s="213"/>
      <c r="AA51" s="213"/>
      <c r="AB51" s="1"/>
      <c r="AD51" s="67">
        <f t="shared" si="13"/>
        <v>0</v>
      </c>
      <c r="AE51" s="68">
        <f t="shared" si="14"/>
        <v>0</v>
      </c>
      <c r="AF51" s="69">
        <f t="shared" si="15"/>
        <v>0</v>
      </c>
      <c r="AG51" s="68">
        <f t="shared" si="16"/>
        <v>0</v>
      </c>
    </row>
    <row r="52" spans="1:35" x14ac:dyDescent="0.2">
      <c r="A52" s="521"/>
      <c r="B52" s="536"/>
      <c r="C52" s="536"/>
      <c r="D52" s="537"/>
      <c r="E52" s="538"/>
      <c r="F52" s="537"/>
      <c r="G52" s="537"/>
      <c r="H52" s="390"/>
      <c r="I52" s="395"/>
      <c r="J52" s="397"/>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7"/>
        <v>0</v>
      </c>
      <c r="X52" s="213"/>
      <c r="Y52" s="213"/>
      <c r="Z52" s="213"/>
      <c r="AA52" s="213"/>
      <c r="AB52" s="1"/>
      <c r="AD52" s="67">
        <f t="shared" si="13"/>
        <v>0</v>
      </c>
      <c r="AE52" s="68">
        <f t="shared" si="14"/>
        <v>0</v>
      </c>
      <c r="AF52" s="69">
        <f t="shared" si="15"/>
        <v>0</v>
      </c>
      <c r="AG52" s="68">
        <f t="shared" si="16"/>
        <v>0</v>
      </c>
    </row>
    <row r="53" spans="1:35" x14ac:dyDescent="0.2">
      <c r="A53" s="521"/>
      <c r="B53" s="536"/>
      <c r="C53" s="536"/>
      <c r="D53" s="537"/>
      <c r="E53" s="538"/>
      <c r="F53" s="537"/>
      <c r="G53" s="537"/>
      <c r="H53" s="390"/>
      <c r="I53" s="395"/>
      <c r="J53" s="397"/>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7"/>
        <v>0</v>
      </c>
      <c r="X53" s="213"/>
      <c r="Y53" s="213"/>
      <c r="Z53" s="213"/>
      <c r="AA53" s="213"/>
      <c r="AB53" s="1"/>
      <c r="AD53" s="67">
        <f t="shared" si="13"/>
        <v>0</v>
      </c>
      <c r="AE53" s="68">
        <f t="shared" si="14"/>
        <v>0</v>
      </c>
      <c r="AF53" s="69">
        <f t="shared" si="15"/>
        <v>0</v>
      </c>
      <c r="AG53" s="68">
        <f t="shared" si="16"/>
        <v>0</v>
      </c>
    </row>
    <row r="54" spans="1:35" x14ac:dyDescent="0.2">
      <c r="A54" s="521"/>
      <c r="B54" s="536"/>
      <c r="C54" s="536"/>
      <c r="D54" s="537"/>
      <c r="E54" s="538"/>
      <c r="F54" s="537"/>
      <c r="G54" s="537"/>
      <c r="H54" s="390"/>
      <c r="I54" s="395"/>
      <c r="J54" s="397"/>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7"/>
        <v>0</v>
      </c>
      <c r="X54" s="213"/>
      <c r="Y54" s="213"/>
      <c r="Z54" s="213"/>
      <c r="AA54" s="213"/>
      <c r="AB54" s="1"/>
      <c r="AD54" s="67">
        <f t="shared" si="13"/>
        <v>0</v>
      </c>
      <c r="AE54" s="68">
        <f t="shared" si="14"/>
        <v>0</v>
      </c>
      <c r="AF54" s="69">
        <f t="shared" si="15"/>
        <v>0</v>
      </c>
      <c r="AG54" s="68">
        <f t="shared" si="16"/>
        <v>0</v>
      </c>
    </row>
    <row r="55" spans="1:35" ht="13.5" customHeight="1" x14ac:dyDescent="0.2">
      <c r="A55" s="521"/>
      <c r="B55" s="536"/>
      <c r="C55" s="536"/>
      <c r="D55" s="537"/>
      <c r="E55" s="538"/>
      <c r="F55" s="537"/>
      <c r="G55" s="537"/>
      <c r="H55" s="390"/>
      <c r="I55" s="395"/>
      <c r="J55" s="397"/>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7"/>
        <v>0</v>
      </c>
      <c r="X55" s="213"/>
      <c r="Y55" s="213"/>
      <c r="Z55" s="213"/>
      <c r="AA55" s="213"/>
      <c r="AB55" s="1"/>
      <c r="AD55" s="67">
        <f t="shared" si="13"/>
        <v>0</v>
      </c>
      <c r="AE55" s="68">
        <f t="shared" si="14"/>
        <v>0</v>
      </c>
      <c r="AF55" s="69">
        <f t="shared" si="15"/>
        <v>0</v>
      </c>
      <c r="AG55" s="68">
        <f t="shared" si="16"/>
        <v>0</v>
      </c>
    </row>
    <row r="56" spans="1:35" x14ac:dyDescent="0.2">
      <c r="A56" s="521"/>
      <c r="B56" s="536"/>
      <c r="C56" s="536"/>
      <c r="D56" s="537"/>
      <c r="E56" s="538"/>
      <c r="F56" s="537"/>
      <c r="G56" s="537"/>
      <c r="H56" s="390"/>
      <c r="I56" s="395"/>
      <c r="J56" s="397"/>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7"/>
        <v>0</v>
      </c>
      <c r="X56" s="213"/>
      <c r="Y56" s="213"/>
      <c r="Z56" s="213"/>
      <c r="AA56" s="213"/>
      <c r="AB56" s="1"/>
      <c r="AD56" s="67">
        <f t="shared" si="13"/>
        <v>0</v>
      </c>
      <c r="AE56" s="68">
        <f t="shared" si="14"/>
        <v>0</v>
      </c>
      <c r="AF56" s="69">
        <f t="shared" si="15"/>
        <v>0</v>
      </c>
      <c r="AG56" s="68">
        <f t="shared" si="16"/>
        <v>0</v>
      </c>
    </row>
    <row r="57" spans="1:35" x14ac:dyDescent="0.2">
      <c r="A57" s="521"/>
      <c r="B57" s="536"/>
      <c r="C57" s="536"/>
      <c r="D57" s="537"/>
      <c r="E57" s="538"/>
      <c r="F57" s="537"/>
      <c r="G57" s="537"/>
      <c r="H57" s="390"/>
      <c r="I57" s="395"/>
      <c r="J57" s="397"/>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7"/>
        <v>0</v>
      </c>
      <c r="X57" s="213"/>
      <c r="Y57" s="213"/>
      <c r="Z57" s="213"/>
      <c r="AA57" s="213"/>
      <c r="AB57" s="1"/>
      <c r="AD57" s="67">
        <f t="shared" si="13"/>
        <v>0</v>
      </c>
      <c r="AE57" s="68">
        <f t="shared" si="14"/>
        <v>0</v>
      </c>
      <c r="AF57" s="69">
        <f t="shared" si="15"/>
        <v>0</v>
      </c>
      <c r="AG57" s="68">
        <f t="shared" si="16"/>
        <v>0</v>
      </c>
    </row>
    <row r="58" spans="1:35" x14ac:dyDescent="0.2">
      <c r="A58" s="521"/>
      <c r="B58" s="536"/>
      <c r="C58" s="536"/>
      <c r="D58" s="537"/>
      <c r="E58" s="538"/>
      <c r="F58" s="537"/>
      <c r="G58" s="537"/>
      <c r="H58" s="390"/>
      <c r="I58" s="395"/>
      <c r="J58" s="397"/>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7"/>
        <v>0</v>
      </c>
      <c r="X58" s="213"/>
      <c r="Y58" s="213"/>
      <c r="Z58" s="213"/>
      <c r="AA58" s="213"/>
      <c r="AB58" s="1"/>
      <c r="AD58" s="67">
        <f t="shared" si="13"/>
        <v>0</v>
      </c>
      <c r="AE58" s="68">
        <f t="shared" si="14"/>
        <v>0</v>
      </c>
      <c r="AF58" s="69">
        <f t="shared" si="15"/>
        <v>0</v>
      </c>
      <c r="AG58" s="68">
        <f t="shared" si="16"/>
        <v>0</v>
      </c>
    </row>
    <row r="59" spans="1:35" x14ac:dyDescent="0.2">
      <c r="A59" s="521"/>
      <c r="B59" s="536"/>
      <c r="C59" s="536"/>
      <c r="D59" s="537"/>
      <c r="E59" s="538"/>
      <c r="F59" s="537"/>
      <c r="G59" s="537"/>
      <c r="H59" s="390"/>
      <c r="I59" s="395"/>
      <c r="J59" s="397"/>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7"/>
        <v>0</v>
      </c>
      <c r="X59" s="213"/>
      <c r="Y59" s="213"/>
      <c r="Z59" s="213"/>
      <c r="AA59" s="213"/>
      <c r="AB59" s="1"/>
      <c r="AD59" s="67">
        <f t="shared" si="13"/>
        <v>0</v>
      </c>
      <c r="AE59" s="68">
        <f t="shared" si="14"/>
        <v>0</v>
      </c>
      <c r="AF59" s="69">
        <f t="shared" si="15"/>
        <v>0</v>
      </c>
      <c r="AG59" s="68">
        <f t="shared" si="16"/>
        <v>0</v>
      </c>
    </row>
    <row r="60" spans="1:35" x14ac:dyDescent="0.2">
      <c r="A60" s="521"/>
      <c r="B60" s="536"/>
      <c r="C60" s="536"/>
      <c r="D60" s="537"/>
      <c r="E60" s="538"/>
      <c r="F60" s="537"/>
      <c r="G60" s="537"/>
      <c r="H60" s="390"/>
      <c r="I60" s="395"/>
      <c r="J60" s="397"/>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7"/>
        <v>0</v>
      </c>
      <c r="X60" s="213"/>
      <c r="Y60" s="213"/>
      <c r="Z60" s="213"/>
      <c r="AA60" s="213"/>
      <c r="AB60" s="1"/>
      <c r="AD60" s="67">
        <f t="shared" si="13"/>
        <v>0</v>
      </c>
      <c r="AE60" s="68">
        <f t="shared" si="14"/>
        <v>0</v>
      </c>
      <c r="AF60" s="69">
        <f t="shared" si="15"/>
        <v>0</v>
      </c>
      <c r="AG60" s="68">
        <f t="shared" si="16"/>
        <v>0</v>
      </c>
      <c r="AI60" s="152"/>
    </row>
    <row r="61" spans="1:35" x14ac:dyDescent="0.2">
      <c r="A61" s="521"/>
      <c r="B61" s="536"/>
      <c r="C61" s="536"/>
      <c r="D61" s="537"/>
      <c r="E61" s="538"/>
      <c r="F61" s="537"/>
      <c r="G61" s="537"/>
      <c r="H61" s="390"/>
      <c r="I61" s="395"/>
      <c r="J61" s="397"/>
      <c r="K61" s="161">
        <f t="shared" ref="K61:K63" si="18">IF(ISERROR(IF(A61="",L61*(Annual_Salary/12),L61*(VLOOKUP(A61,SalaryLimits,2,FALSE))/12)),0,IF(A61="",L61*(Annual_Salary/12),L61*(VLOOKUP(A61,SalaryLimits,2,FALSE))/12))</f>
        <v>0</v>
      </c>
      <c r="L61" s="332">
        <f t="shared" ref="L61:L63" si="19">IF(ISERROR(ROUND(IF(AND(I61="",A61=""),J61/(Annual_Salary/12),IF(AND(I61="",A61&lt;&gt;""),J61/(VLOOKUP(A61,SalaryLimits,2,FALSE)/12),I61)),4)),0,ROUND(IF(AND(I61="",A61=""),J61/(Annual_Salary/12),IF(AND(I61="",A61&lt;&gt;""),J61/(VLOOKUP(A61,SalaryLimits,2,FALSE)/12),I61)),4))</f>
        <v>0</v>
      </c>
      <c r="M61" s="145">
        <f t="shared" ref="M61:M63" si="20">IF(ISERROR(IF(L61&lt;M100,L61,M100)),0,IF(L61&lt;M100,L61,M100))</f>
        <v>0</v>
      </c>
      <c r="N61" s="64">
        <f t="shared" ref="N61:P61" si="21">IF(ISERROR(IF(AD61&lt;N100,AD61,N100)),0,IF(AD61&lt;N100,AD61,N100))</f>
        <v>0</v>
      </c>
      <c r="O61" s="64">
        <f t="shared" si="21"/>
        <v>0</v>
      </c>
      <c r="P61" s="65">
        <f t="shared" si="21"/>
        <v>0</v>
      </c>
      <c r="Q61" s="221">
        <f t="shared" ref="Q61:Q63" si="22">SUM(M61:P61)</f>
        <v>0</v>
      </c>
      <c r="R61" s="110"/>
      <c r="S61" s="218">
        <f t="shared" si="9"/>
        <v>0</v>
      </c>
      <c r="T61" s="219">
        <f t="shared" si="10"/>
        <v>0</v>
      </c>
      <c r="U61" s="219">
        <f t="shared" si="11"/>
        <v>0</v>
      </c>
      <c r="V61" s="219">
        <f t="shared" si="12"/>
        <v>0</v>
      </c>
      <c r="W61" s="336">
        <f t="shared" ref="W61:W63" si="23">SUM(S61:V61)</f>
        <v>0</v>
      </c>
      <c r="X61" s="213"/>
      <c r="Y61" s="213"/>
      <c r="Z61" s="213"/>
      <c r="AA61" s="213"/>
      <c r="AB61" s="601"/>
      <c r="AD61" s="67">
        <f t="shared" ref="AD61:AD63" si="24">L61-M61</f>
        <v>0</v>
      </c>
      <c r="AE61" s="68">
        <f t="shared" ref="AE61:AE63" si="25">L61-M61-N61</f>
        <v>0</v>
      </c>
      <c r="AF61" s="69">
        <f t="shared" ref="AF61:AF63" si="26">L61-M61-N61-O61</f>
        <v>0</v>
      </c>
      <c r="AG61" s="68">
        <f t="shared" ref="AG61:AG63" si="27">L61-M61-N61-O61-P61</f>
        <v>0</v>
      </c>
      <c r="AI61" s="152"/>
    </row>
    <row r="62" spans="1:35" x14ac:dyDescent="0.2">
      <c r="A62" s="521"/>
      <c r="B62" s="536"/>
      <c r="C62" s="536"/>
      <c r="D62" s="537"/>
      <c r="E62" s="538"/>
      <c r="F62" s="537"/>
      <c r="G62" s="537"/>
      <c r="H62" s="390"/>
      <c r="I62" s="395"/>
      <c r="J62" s="397"/>
      <c r="K62" s="161">
        <f t="shared" si="18"/>
        <v>0</v>
      </c>
      <c r="L62" s="332">
        <f t="shared" si="19"/>
        <v>0</v>
      </c>
      <c r="M62" s="145">
        <f t="shared" si="20"/>
        <v>0</v>
      </c>
      <c r="N62" s="64">
        <f t="shared" ref="N62:P62" si="28">IF(ISERROR(IF(AD62&lt;N101,AD62,N101)),0,IF(AD62&lt;N101,AD62,N101))</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213"/>
      <c r="AA62" s="213"/>
      <c r="AB62" s="601"/>
      <c r="AD62" s="67">
        <f t="shared" si="24"/>
        <v>0</v>
      </c>
      <c r="AE62" s="68">
        <f t="shared" si="25"/>
        <v>0</v>
      </c>
      <c r="AF62" s="69">
        <f t="shared" si="26"/>
        <v>0</v>
      </c>
      <c r="AG62" s="68">
        <f t="shared" si="27"/>
        <v>0</v>
      </c>
      <c r="AI62" s="152"/>
    </row>
    <row r="63" spans="1:35" x14ac:dyDescent="0.2">
      <c r="A63" s="521"/>
      <c r="B63" s="536"/>
      <c r="C63" s="536"/>
      <c r="D63" s="537"/>
      <c r="E63" s="538"/>
      <c r="F63" s="537"/>
      <c r="G63" s="537"/>
      <c r="H63" s="390"/>
      <c r="I63" s="395"/>
      <c r="J63" s="397"/>
      <c r="K63" s="161">
        <f t="shared" si="18"/>
        <v>0</v>
      </c>
      <c r="L63" s="332">
        <f t="shared" si="19"/>
        <v>0</v>
      </c>
      <c r="M63" s="145">
        <f t="shared" si="20"/>
        <v>0</v>
      </c>
      <c r="N63" s="64">
        <f t="shared" ref="N63:P63" si="29">IF(ISERROR(IF(AD63&lt;N102,AD63,N102)),0,IF(AD63&lt;N102,AD63,N102))</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213"/>
      <c r="AA63" s="213"/>
      <c r="AB63" s="601"/>
      <c r="AD63" s="67">
        <f t="shared" si="24"/>
        <v>0</v>
      </c>
      <c r="AE63" s="68">
        <f t="shared" si="25"/>
        <v>0</v>
      </c>
      <c r="AF63" s="69">
        <f t="shared" si="26"/>
        <v>0</v>
      </c>
      <c r="AG63" s="68">
        <f t="shared" si="27"/>
        <v>0</v>
      </c>
      <c r="AI63" s="152"/>
    </row>
    <row r="64" spans="1:35" x14ac:dyDescent="0.2">
      <c r="A64" s="521"/>
      <c r="B64" s="536"/>
      <c r="C64" s="536"/>
      <c r="D64" s="537"/>
      <c r="E64" s="538"/>
      <c r="F64" s="537"/>
      <c r="G64" s="537"/>
      <c r="H64" s="390"/>
      <c r="I64" s="395"/>
      <c r="J64" s="397"/>
      <c r="K64" s="161">
        <f t="shared" si="2"/>
        <v>0</v>
      </c>
      <c r="L64" s="332">
        <f t="shared" si="3"/>
        <v>0</v>
      </c>
      <c r="M64" s="145">
        <f t="shared" ref="M64:M65" si="30">IF(ISERROR(IF(L64&lt;M100,L64,M100)),0,IF(L64&lt;M100,L64,M100))</f>
        <v>0</v>
      </c>
      <c r="N64" s="64">
        <f t="shared" ref="N64:P65" si="31">IF(ISERROR(IF(AD64&lt;N100,AD64,N100)),0,IF(AD64&lt;N100,AD64,N100))</f>
        <v>0</v>
      </c>
      <c r="O64" s="64">
        <f t="shared" si="31"/>
        <v>0</v>
      </c>
      <c r="P64" s="65">
        <f t="shared" si="31"/>
        <v>0</v>
      </c>
      <c r="Q64" s="221">
        <f t="shared" si="8"/>
        <v>0</v>
      </c>
      <c r="R64" s="110"/>
      <c r="S64" s="218">
        <f t="shared" si="9"/>
        <v>0</v>
      </c>
      <c r="T64" s="219">
        <f t="shared" si="10"/>
        <v>0</v>
      </c>
      <c r="U64" s="219">
        <f t="shared" si="11"/>
        <v>0</v>
      </c>
      <c r="V64" s="219">
        <f t="shared" si="12"/>
        <v>0</v>
      </c>
      <c r="W64" s="336">
        <f t="shared" si="17"/>
        <v>0</v>
      </c>
      <c r="X64" s="213"/>
      <c r="Y64" s="213"/>
      <c r="Z64" s="213"/>
      <c r="AA64" s="213"/>
      <c r="AB64" s="1"/>
      <c r="AD64" s="67">
        <f>L64-M64</f>
        <v>0</v>
      </c>
      <c r="AE64" s="68">
        <f>L64-M64-N64</f>
        <v>0</v>
      </c>
      <c r="AF64" s="69">
        <f>L64-M64-N64-O64</f>
        <v>0</v>
      </c>
      <c r="AG64" s="68">
        <f>L64-M64-N64-O64-P64</f>
        <v>0</v>
      </c>
      <c r="AI64" s="152"/>
    </row>
    <row r="65" spans="1:35" ht="13.5" thickBot="1" x14ac:dyDescent="0.25">
      <c r="A65" s="541"/>
      <c r="B65" s="574"/>
      <c r="C65" s="574"/>
      <c r="D65" s="543"/>
      <c r="E65" s="542"/>
      <c r="F65" s="543"/>
      <c r="G65" s="537"/>
      <c r="H65" s="544"/>
      <c r="I65" s="545"/>
      <c r="J65" s="546"/>
      <c r="K65" s="547">
        <f t="shared" si="2"/>
        <v>0</v>
      </c>
      <c r="L65" s="548">
        <f t="shared" si="3"/>
        <v>0</v>
      </c>
      <c r="M65" s="549">
        <f t="shared" si="30"/>
        <v>0</v>
      </c>
      <c r="N65" s="112">
        <f t="shared" si="31"/>
        <v>0</v>
      </c>
      <c r="O65" s="112">
        <f t="shared" si="31"/>
        <v>0</v>
      </c>
      <c r="P65" s="550">
        <f t="shared" si="31"/>
        <v>0</v>
      </c>
      <c r="Q65" s="551">
        <f t="shared" si="8"/>
        <v>0</v>
      </c>
      <c r="R65" s="110"/>
      <c r="S65" s="612">
        <f t="shared" si="9"/>
        <v>0</v>
      </c>
      <c r="T65" s="613">
        <f t="shared" si="10"/>
        <v>0</v>
      </c>
      <c r="U65" s="613">
        <f t="shared" si="11"/>
        <v>0</v>
      </c>
      <c r="V65" s="613">
        <f t="shared" si="12"/>
        <v>0</v>
      </c>
      <c r="W65" s="614">
        <f t="shared" si="17"/>
        <v>0</v>
      </c>
      <c r="X65" s="213"/>
      <c r="Y65" s="213"/>
      <c r="Z65" s="213"/>
      <c r="AA65" s="213"/>
      <c r="AB65" s="1"/>
      <c r="AD65" s="67">
        <f>L65-M65</f>
        <v>0</v>
      </c>
      <c r="AE65" s="68">
        <f>L65-M65-N65</f>
        <v>0</v>
      </c>
      <c r="AF65" s="69">
        <f>L65-M65-N65-O65</f>
        <v>0</v>
      </c>
      <c r="AG65" s="68">
        <f>L65-M65-N65-O65-P65</f>
        <v>0</v>
      </c>
    </row>
    <row r="66" spans="1:35" ht="13.5" thickBot="1" x14ac:dyDescent="0.25">
      <c r="A66" s="552"/>
      <c r="B66" s="553"/>
      <c r="C66" s="553"/>
      <c r="D66" s="554"/>
      <c r="E66" s="555" t="s">
        <v>12</v>
      </c>
      <c r="F66" s="556"/>
      <c r="G66" s="556"/>
      <c r="H66" s="557"/>
      <c r="I66" s="558"/>
      <c r="J66" s="559"/>
      <c r="K66" s="560">
        <f t="shared" ref="K66:Q66" si="32">SUM(K43:K65)</f>
        <v>0</v>
      </c>
      <c r="L66" s="561">
        <f t="shared" si="32"/>
        <v>0</v>
      </c>
      <c r="M66" s="562">
        <f t="shared" si="32"/>
        <v>0</v>
      </c>
      <c r="N66" s="563">
        <f t="shared" si="32"/>
        <v>0</v>
      </c>
      <c r="O66" s="563">
        <f t="shared" si="32"/>
        <v>0</v>
      </c>
      <c r="P66" s="561">
        <f t="shared" si="32"/>
        <v>0</v>
      </c>
      <c r="Q66" s="333">
        <f t="shared" si="32"/>
        <v>0</v>
      </c>
      <c r="R66" s="110"/>
      <c r="S66" s="615">
        <f>ROUND(SUM(S43:S65),2)</f>
        <v>0</v>
      </c>
      <c r="T66" s="616">
        <f>ROUND(SUM(T43:T65),2)</f>
        <v>0</v>
      </c>
      <c r="U66" s="616">
        <f>ROUND(SUM(U43:U65),2)</f>
        <v>0</v>
      </c>
      <c r="V66" s="617">
        <f>ROUND(SUM(V43:V65),2)</f>
        <v>0</v>
      </c>
      <c r="W66" s="611">
        <f>SUM(W43:W65)</f>
        <v>0</v>
      </c>
      <c r="X66" s="214"/>
      <c r="Y66" s="214"/>
      <c r="Z66" s="214"/>
      <c r="AA66" s="214"/>
      <c r="AD66" s="68">
        <f>SUM(AD43:AD65)</f>
        <v>0</v>
      </c>
      <c r="AE66" s="68">
        <f>SUM(AE43:AE65)</f>
        <v>0</v>
      </c>
      <c r="AF66" s="68">
        <f>SUM(AF43:AF65)</f>
        <v>0</v>
      </c>
      <c r="AG66" s="68">
        <f>SUM(AG43:AG65)</f>
        <v>0</v>
      </c>
      <c r="AI66" s="152"/>
    </row>
    <row r="67" spans="1:35" x14ac:dyDescent="0.2">
      <c r="A67" s="253" t="s">
        <v>80</v>
      </c>
      <c r="B67" s="517"/>
      <c r="C67" s="517"/>
      <c r="D67" s="517"/>
      <c r="E67" s="320"/>
      <c r="F67" s="320"/>
      <c r="G67" s="320"/>
      <c r="H67" s="320"/>
      <c r="I67" s="320"/>
      <c r="J67" s="320"/>
      <c r="K67" s="320"/>
      <c r="L67" s="320"/>
      <c r="M67" s="320"/>
      <c r="N67" s="320"/>
      <c r="O67" s="320"/>
      <c r="P67" s="320"/>
      <c r="Q67" s="320"/>
      <c r="R67" s="320"/>
      <c r="S67" s="214"/>
      <c r="T67" s="214"/>
      <c r="U67" s="214"/>
      <c r="V67" s="214"/>
      <c r="W67" s="214"/>
      <c r="X67" s="214"/>
      <c r="Y67" s="214"/>
      <c r="Z67" s="214"/>
      <c r="AC67" s="134"/>
      <c r="AD67" s="134"/>
      <c r="AE67" s="134"/>
      <c r="AF67" s="134"/>
      <c r="AH67" s="152"/>
    </row>
    <row r="68" spans="1:35" x14ac:dyDescent="0.2">
      <c r="A68" s="52" t="s">
        <v>72</v>
      </c>
      <c r="B68" s="52"/>
      <c r="C68" s="52"/>
      <c r="D68" s="52"/>
      <c r="E68" s="321"/>
      <c r="F68" s="322"/>
      <c r="G68" s="322"/>
      <c r="H68" s="323"/>
      <c r="I68" s="323"/>
      <c r="J68" s="323"/>
      <c r="K68" s="324"/>
      <c r="L68" s="325"/>
      <c r="M68" s="325"/>
      <c r="N68" s="325"/>
      <c r="O68" s="325"/>
      <c r="P68" s="325"/>
      <c r="Q68" s="325"/>
      <c r="R68" s="133"/>
      <c r="S68" s="214"/>
      <c r="T68" s="318"/>
      <c r="U68" s="318"/>
      <c r="V68" s="214"/>
      <c r="W68" s="214"/>
      <c r="X68" s="214"/>
      <c r="Y68" s="214"/>
      <c r="Z68" s="214"/>
      <c r="AC68" s="134"/>
      <c r="AD68" s="134"/>
      <c r="AE68" s="134"/>
      <c r="AF68" s="134"/>
      <c r="AH68" s="152"/>
    </row>
    <row r="69" spans="1:35" x14ac:dyDescent="0.2">
      <c r="A69" s="687"/>
      <c r="B69" s="688"/>
      <c r="C69" s="688"/>
      <c r="D69" s="688"/>
      <c r="E69" s="688"/>
      <c r="F69" s="688"/>
      <c r="G69" s="688"/>
      <c r="H69" s="688"/>
      <c r="I69" s="688"/>
      <c r="J69" s="688"/>
      <c r="K69" s="688"/>
      <c r="L69" s="688"/>
      <c r="M69" s="688"/>
      <c r="N69" s="688"/>
      <c r="O69" s="688"/>
      <c r="P69" s="688"/>
      <c r="Q69" s="689"/>
      <c r="R69" s="133"/>
      <c r="S69" s="214" t="s">
        <v>104</v>
      </c>
      <c r="T69" s="678"/>
      <c r="U69" s="679"/>
      <c r="V69" s="680"/>
      <c r="W69" s="214"/>
      <c r="X69" s="214"/>
      <c r="Y69" s="214"/>
      <c r="Z69" s="214"/>
      <c r="AC69" s="134"/>
      <c r="AD69" s="134"/>
      <c r="AE69" s="134"/>
      <c r="AF69" s="134"/>
      <c r="AH69" s="152"/>
    </row>
    <row r="70" spans="1:35" x14ac:dyDescent="0.2">
      <c r="A70" s="690"/>
      <c r="B70" s="691"/>
      <c r="C70" s="691"/>
      <c r="D70" s="691"/>
      <c r="E70" s="691"/>
      <c r="F70" s="691"/>
      <c r="G70" s="691"/>
      <c r="H70" s="691"/>
      <c r="I70" s="691"/>
      <c r="J70" s="691"/>
      <c r="K70" s="691"/>
      <c r="L70" s="691"/>
      <c r="M70" s="691"/>
      <c r="N70" s="691"/>
      <c r="O70" s="691"/>
      <c r="P70" s="691"/>
      <c r="Q70" s="692"/>
      <c r="R70" s="133"/>
      <c r="S70" s="273"/>
      <c r="T70" s="681"/>
      <c r="U70" s="682"/>
      <c r="V70" s="683"/>
      <c r="W70" s="214"/>
      <c r="X70" s="214"/>
      <c r="Y70" s="214"/>
      <c r="Z70" s="214"/>
      <c r="AC70" s="134"/>
      <c r="AD70" s="134"/>
      <c r="AE70" s="134"/>
      <c r="AF70" s="134"/>
      <c r="AH70" s="152"/>
    </row>
    <row r="71" spans="1:35" x14ac:dyDescent="0.2">
      <c r="A71" s="693"/>
      <c r="B71" s="694"/>
      <c r="C71" s="694"/>
      <c r="D71" s="694"/>
      <c r="E71" s="694"/>
      <c r="F71" s="694"/>
      <c r="G71" s="694"/>
      <c r="H71" s="694"/>
      <c r="I71" s="694"/>
      <c r="J71" s="694"/>
      <c r="K71" s="694"/>
      <c r="L71" s="694"/>
      <c r="M71" s="694"/>
      <c r="N71" s="694"/>
      <c r="O71" s="694"/>
      <c r="P71" s="694"/>
      <c r="Q71" s="695"/>
      <c r="R71" s="133"/>
      <c r="S71" s="273" t="s">
        <v>103</v>
      </c>
      <c r="T71" s="684"/>
      <c r="U71" s="685"/>
      <c r="V71" s="686"/>
      <c r="W71" s="214"/>
      <c r="X71" s="214"/>
      <c r="Y71" s="214"/>
      <c r="Z71" s="214"/>
      <c r="AC71" s="134"/>
      <c r="AD71" s="134"/>
      <c r="AE71" s="134"/>
      <c r="AF71" s="134"/>
      <c r="AH71" s="152"/>
    </row>
    <row r="72" spans="1:35" x14ac:dyDescent="0.2">
      <c r="A72" s="30"/>
      <c r="B72" s="30"/>
      <c r="C72" s="30"/>
      <c r="D72" s="30"/>
      <c r="F72" s="52"/>
      <c r="G72" s="52"/>
      <c r="H72" s="52"/>
      <c r="I72" s="52"/>
      <c r="J72" s="52"/>
      <c r="K72" s="215"/>
      <c r="L72" s="133"/>
      <c r="M72" s="133"/>
      <c r="N72" s="133"/>
      <c r="O72" s="133"/>
      <c r="P72" s="133"/>
      <c r="Q72" s="133"/>
      <c r="R72" s="133"/>
      <c r="S72" s="214"/>
      <c r="T72" s="540"/>
      <c r="V72" s="214"/>
      <c r="W72" s="214"/>
      <c r="X72" s="214"/>
      <c r="Y72" s="214"/>
      <c r="Z72" s="214"/>
      <c r="AA72" s="214"/>
      <c r="AD72" s="134"/>
      <c r="AE72" s="134"/>
      <c r="AF72" s="134"/>
      <c r="AG72" s="134"/>
    </row>
    <row r="73" spans="1:35"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D73" s="134"/>
      <c r="AE73" s="134"/>
      <c r="AF73" s="134"/>
      <c r="AG73" s="134"/>
    </row>
    <row r="74" spans="1:35"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D74" s="134"/>
      <c r="AE74" s="134"/>
      <c r="AF74" s="134"/>
      <c r="AG74" s="134"/>
    </row>
    <row r="75" spans="1:35"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D75" s="134"/>
      <c r="AE75" s="134"/>
      <c r="AF75" s="134"/>
      <c r="AG75" s="134"/>
    </row>
    <row r="76" spans="1:35"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D76" s="134"/>
      <c r="AE76" s="134"/>
      <c r="AF76" s="134"/>
      <c r="AG76" s="134"/>
    </row>
    <row r="77" spans="1:35"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D77" s="134"/>
      <c r="AE77" s="134"/>
      <c r="AF77" s="134"/>
      <c r="AG77" s="134"/>
    </row>
    <row r="78" spans="1:35"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D78" s="134"/>
      <c r="AE78" s="134"/>
      <c r="AF78" s="134"/>
      <c r="AG78" s="134"/>
    </row>
    <row r="79" spans="1:35"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D79" s="134"/>
      <c r="AE79" s="134"/>
      <c r="AF79" s="134"/>
      <c r="AG79" s="134"/>
    </row>
    <row r="80" spans="1:35"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D80" s="134"/>
      <c r="AE80" s="134"/>
      <c r="AF80" s="134"/>
      <c r="AG80" s="134"/>
    </row>
    <row r="81" spans="5:39" ht="13.5" hidden="1" thickBot="1" x14ac:dyDescent="0.25">
      <c r="J81" s="152"/>
      <c r="AC81" s="81"/>
      <c r="AD81" s="81"/>
      <c r="AE81" s="81"/>
      <c r="AF81" s="81"/>
      <c r="AG81" s="81"/>
      <c r="AL81">
        <v>0.27</v>
      </c>
      <c r="AM81" t="s">
        <v>31</v>
      </c>
    </row>
    <row r="82" spans="5:39" ht="13.5" hidden="1" thickBot="1" x14ac:dyDescent="0.25">
      <c r="E82" s="73" t="s">
        <v>13</v>
      </c>
      <c r="F82" s="76"/>
      <c r="G82" s="76"/>
      <c r="H82" s="13" t="s">
        <v>10</v>
      </c>
      <c r="I82" s="128"/>
      <c r="J82" s="128"/>
      <c r="K82" s="128"/>
      <c r="L82" s="128"/>
      <c r="M82" s="150">
        <f>ROUND(IF(ISERROR($H$31*(M37/Annual_Salary)),0,$H$31*(M37/Annual_Salary)),4)</f>
        <v>0</v>
      </c>
      <c r="N82" s="150">
        <f>ROUND(IF(ISERROR($H$31*((N37)/Annual_Salary)),0,$H$31*((N37)/Annual_Salary)),4)</f>
        <v>0</v>
      </c>
      <c r="O82" s="150">
        <f>ROUND(IF(ISERROR($H$31*((O37)/Annual_Salary)),0,$H$31*((O37)/Annual_Salary)),4)</f>
        <v>0</v>
      </c>
      <c r="P82" s="151">
        <f>IF(ISERROR($H$31-SUM(M82:O82)),0,$H$31-SUM(M82:O82))</f>
        <v>0</v>
      </c>
      <c r="Q82" s="66">
        <f t="shared" ref="Q82:Q102" si="33">SUM(M82:P82)</f>
        <v>0</v>
      </c>
      <c r="R82" s="133"/>
      <c r="S82" s="140"/>
      <c r="T82" s="133"/>
      <c r="U82" s="211"/>
      <c r="V82" s="133"/>
      <c r="W82" s="133"/>
      <c r="X82" s="133"/>
      <c r="Y82" s="133"/>
      <c r="Z82" s="133"/>
      <c r="AA82" s="133"/>
      <c r="AC82" s="94"/>
      <c r="AD82" s="34"/>
      <c r="AE82" s="34"/>
      <c r="AF82" s="34"/>
      <c r="AG82" s="78"/>
      <c r="AL82" s="70">
        <f>SUM(AL46:AL81)</f>
        <v>0.27</v>
      </c>
    </row>
    <row r="83" spans="5:39" hidden="1" x14ac:dyDescent="0.2">
      <c r="E83" s="74" t="s">
        <v>14</v>
      </c>
      <c r="F83" s="77"/>
      <c r="G83" s="77"/>
      <c r="H83" s="3"/>
      <c r="I83" s="3"/>
      <c r="J83" s="3"/>
      <c r="K83" s="3"/>
      <c r="L83" s="3"/>
      <c r="M83" s="69">
        <f>IF(ISERROR(M82-M43),0,M82-M43)</f>
        <v>0</v>
      </c>
      <c r="N83" s="69">
        <f>IF(ISERROR(N82-N43),0,N82-N43)</f>
        <v>0</v>
      </c>
      <c r="O83" s="69">
        <f>IF(ISERROR(O82-O43),0,O82-O43)</f>
        <v>0</v>
      </c>
      <c r="P83" s="69">
        <f>IF(ISERROR(P82-P43),0,P82-P43)</f>
        <v>0</v>
      </c>
      <c r="Q83" s="68">
        <f t="shared" si="33"/>
        <v>0</v>
      </c>
      <c r="R83" s="134"/>
      <c r="S83" s="134"/>
      <c r="T83" s="134"/>
      <c r="U83" s="134"/>
      <c r="V83" s="134"/>
      <c r="W83" s="134"/>
      <c r="X83" s="134"/>
      <c r="Y83" s="134"/>
      <c r="Z83" s="134"/>
      <c r="AA83" s="134"/>
      <c r="AC83" s="80"/>
      <c r="AD83" s="91"/>
      <c r="AE83" s="87"/>
      <c r="AF83" s="91"/>
      <c r="AG83" s="127"/>
    </row>
    <row r="84" spans="5:39" hidden="1" x14ac:dyDescent="0.2">
      <c r="E84" s="74" t="s">
        <v>15</v>
      </c>
      <c r="F84" s="77"/>
      <c r="G84" s="77"/>
      <c r="H84" s="9" t="s">
        <v>11</v>
      </c>
      <c r="I84" s="9"/>
      <c r="J84" s="9"/>
      <c r="K84" s="9"/>
      <c r="L84" s="9"/>
      <c r="M84" s="68">
        <f>IF(ISERROR(M82-M43-M44),0,M82-M43-M44)</f>
        <v>0</v>
      </c>
      <c r="N84" s="68">
        <f>IF(ISERROR(N82-N43-N44),0,N82-N43-N44)</f>
        <v>0</v>
      </c>
      <c r="O84" s="68">
        <f>IF(ISERROR(O82-O43-O44),0,O82-O43-O44)</f>
        <v>0</v>
      </c>
      <c r="P84" s="68">
        <f>IF(ISERROR(P82-P43-P44),0,P82-P43-P44)</f>
        <v>0</v>
      </c>
      <c r="Q84" s="68">
        <f t="shared" si="33"/>
        <v>0</v>
      </c>
      <c r="R84" s="134"/>
      <c r="S84" s="134"/>
      <c r="T84" s="134">
        <f>T83-T82</f>
        <v>0</v>
      </c>
      <c r="U84" s="134"/>
      <c r="V84" s="134"/>
      <c r="W84" s="134"/>
      <c r="X84" s="134"/>
      <c r="Y84" s="134"/>
      <c r="Z84" s="134"/>
      <c r="AA84" s="134"/>
      <c r="AC84" s="95"/>
      <c r="AD84" s="78"/>
      <c r="AE84" s="96"/>
      <c r="AF84" s="34"/>
      <c r="AG84" s="88"/>
    </row>
    <row r="85" spans="5:39" hidden="1" x14ac:dyDescent="0.2">
      <c r="E85" s="75"/>
      <c r="F85" s="78"/>
      <c r="G85" s="78"/>
      <c r="H85" s="7"/>
      <c r="I85" s="7"/>
      <c r="J85" s="7"/>
      <c r="K85" s="7"/>
      <c r="L85" s="7"/>
      <c r="M85" s="69">
        <f>IF(ISERROR(M82-M43-M44-M45),0,M82-M43-M44-M45)</f>
        <v>0</v>
      </c>
      <c r="N85" s="69">
        <f>IF(ISERROR(N82-N43-N44-N45),0,N82-N43-N44-N45)</f>
        <v>0</v>
      </c>
      <c r="O85" s="69">
        <f>IF(ISERROR(O82-O43-O44-O45),0,O82-O43-O44-O45)</f>
        <v>0</v>
      </c>
      <c r="P85" s="69">
        <f>IF(ISERROR(P82-P43-P44-P45),0,P82-P43-P44-P45)</f>
        <v>0</v>
      </c>
      <c r="Q85" s="68">
        <f t="shared" si="33"/>
        <v>0</v>
      </c>
      <c r="R85" s="134"/>
      <c r="S85" s="134"/>
      <c r="T85" s="134"/>
      <c r="U85" s="134"/>
      <c r="V85" s="134"/>
      <c r="W85" s="134"/>
      <c r="X85" s="134"/>
      <c r="Y85" s="134"/>
      <c r="Z85" s="134"/>
      <c r="AA85" s="134"/>
      <c r="AC85" s="84"/>
      <c r="AD85" s="86"/>
      <c r="AE85" s="85"/>
      <c r="AF85" s="85"/>
      <c r="AG85" s="86"/>
    </row>
    <row r="86" spans="5:39" hidden="1" x14ac:dyDescent="0.2">
      <c r="E86" s="75"/>
      <c r="F86" s="78"/>
      <c r="G86" s="78"/>
      <c r="H86" s="7"/>
      <c r="I86" s="7"/>
      <c r="J86" s="7"/>
      <c r="K86" s="7"/>
      <c r="L86" s="7"/>
      <c r="M86" s="68">
        <f>IF(ISERROR(M82-M43-M44-M45-M46),0,M82-M43-M44-M45-M46)</f>
        <v>0</v>
      </c>
      <c r="N86" s="68">
        <f>IF(ISERROR(N82-N43-N44-N45-N46),0,N82-N43-N44-N45-N46)</f>
        <v>0</v>
      </c>
      <c r="O86" s="68">
        <f>IF(ISERROR(O82-O43-O44-O45-O46),0,O82-O43-O44-O45-O46)</f>
        <v>0</v>
      </c>
      <c r="P86" s="68">
        <f>IF(ISERROR(P82-P43-P44-P45-P46),0,P82-P43-P44-P45-P46)</f>
        <v>0</v>
      </c>
      <c r="Q86" s="68">
        <f t="shared" si="33"/>
        <v>0</v>
      </c>
      <c r="R86" s="134"/>
      <c r="S86" s="134"/>
      <c r="T86" s="134"/>
      <c r="U86" s="134"/>
      <c r="V86" s="134"/>
      <c r="W86" s="134"/>
      <c r="X86" s="134"/>
      <c r="Y86" s="134"/>
      <c r="Z86" s="134"/>
      <c r="AA86" s="134"/>
      <c r="AC86" s="89"/>
      <c r="AD86" s="93"/>
      <c r="AE86" s="91"/>
      <c r="AF86" s="92"/>
      <c r="AG86" s="93"/>
    </row>
    <row r="87" spans="5:39" hidden="1" x14ac:dyDescent="0.2">
      <c r="E87" s="75"/>
      <c r="F87" s="78"/>
      <c r="G87" s="78"/>
      <c r="H87" s="7"/>
      <c r="I87" s="7"/>
      <c r="J87" s="7"/>
      <c r="K87" s="7"/>
      <c r="L87" s="7"/>
      <c r="M87" s="69">
        <f>IF(ISERROR(M82-M43-M44-M45-M46-M47),0,M82-M43-M44-M45-M46-M47)</f>
        <v>0</v>
      </c>
      <c r="N87" s="69">
        <f>IF(ISERROR(N82-N43-N44-N45-N46-N47),0,N82-N43-N44-N45-N46-N47)</f>
        <v>0</v>
      </c>
      <c r="O87" s="69">
        <f>IF(ISERROR(O82-O43-O44-O45-O46-O47),0,O82-O43-O44-O45-O46-O47)</f>
        <v>0</v>
      </c>
      <c r="P87" s="69">
        <f>IF(ISERROR(P82-P43-P44-P45-P46-P47),0,P82-P43-P44-P45-P46-P47)</f>
        <v>0</v>
      </c>
      <c r="Q87" s="68">
        <f t="shared" si="33"/>
        <v>0</v>
      </c>
      <c r="R87" s="134"/>
      <c r="S87" s="134"/>
      <c r="T87" s="134"/>
      <c r="U87" s="134"/>
      <c r="V87" s="134"/>
      <c r="W87" s="134"/>
      <c r="X87" s="134"/>
      <c r="Y87" s="134"/>
      <c r="Z87" s="134"/>
      <c r="AA87" s="134"/>
      <c r="AC87" s="89"/>
      <c r="AD87" s="111"/>
      <c r="AE87" s="91"/>
      <c r="AF87" s="90"/>
      <c r="AG87" s="97"/>
    </row>
    <row r="88" spans="5:39" hidden="1" x14ac:dyDescent="0.2">
      <c r="E88" s="75"/>
      <c r="F88" s="78"/>
      <c r="G88" s="78"/>
      <c r="H88" s="7"/>
      <c r="I88" s="7"/>
      <c r="J88" s="7"/>
      <c r="K88" s="7"/>
      <c r="L88" s="7"/>
      <c r="M88" s="68">
        <f>IF(ISERROR(M82-M43-M44-M45-M46-M47-M48),0,M82-M43-M44-M45-M46-M47-M48)</f>
        <v>0</v>
      </c>
      <c r="N88" s="68">
        <f>IF(ISERROR(N82-N43-N44-N45-N46-N47-N48),0,N82-N43-N44-N45-N46-N47-N48)</f>
        <v>0</v>
      </c>
      <c r="O88" s="68">
        <f>IF(ISERROR(O82-O43-O44-O45-O46-O47-O48),0,O82-O43-O44-O45-O46-O47-O48)</f>
        <v>0</v>
      </c>
      <c r="P88" s="68">
        <f>IF(ISERROR(P82-P43-P44-P45-P46-P47-P48),0,P82-P43-P44-P45-P46-P47-P48)</f>
        <v>0</v>
      </c>
      <c r="Q88" s="68">
        <f t="shared" si="33"/>
        <v>0</v>
      </c>
      <c r="R88" s="134"/>
      <c r="S88" s="134"/>
      <c r="T88" s="134"/>
      <c r="U88" s="134"/>
      <c r="V88" s="134"/>
      <c r="W88" s="134"/>
      <c r="X88" s="134"/>
      <c r="Y88" s="134"/>
      <c r="Z88" s="134"/>
      <c r="AA88" s="134"/>
      <c r="AC88" s="89"/>
      <c r="AD88" s="111"/>
      <c r="AE88" s="91"/>
      <c r="AF88" s="90"/>
      <c r="AG88" s="97"/>
    </row>
    <row r="89" spans="5:39" hidden="1" x14ac:dyDescent="0.2">
      <c r="E89" s="75"/>
      <c r="F89" s="78"/>
      <c r="G89" s="78"/>
      <c r="H89" s="7"/>
      <c r="I89" s="7"/>
      <c r="J89" s="7"/>
      <c r="K89" s="7"/>
      <c r="L89" s="7"/>
      <c r="M89" s="69">
        <f>IF(ISERROR(M82-M43-M44-M45-M46-M47-M48-M49),0,M82-M43-M44-M45-M46-M47-M48-M49)</f>
        <v>0</v>
      </c>
      <c r="N89" s="69">
        <f>IF(ISERROR(N82-N43-N44-N45-N46-N47-N48-N49),0,N82-N43-N44-N45-N46-N47-N48-N49)</f>
        <v>0</v>
      </c>
      <c r="O89" s="69">
        <f>IF(ISERROR(O82-O43-O44-O45-O46-O47-O48-O49),0,O82-O43-O44-O45-O46-O47-O48-O49)</f>
        <v>0</v>
      </c>
      <c r="P89" s="69">
        <f>IF(ISERROR(P82-P43-P44-P45-P46-P47-P48-P49),0,P82-P43-P44-P45-P46-P47-P48-P49)</f>
        <v>0</v>
      </c>
      <c r="Q89" s="68">
        <f t="shared" si="33"/>
        <v>0</v>
      </c>
      <c r="R89" s="134"/>
      <c r="S89" s="134"/>
      <c r="T89" s="134"/>
      <c r="U89" s="134"/>
      <c r="V89" s="134"/>
      <c r="W89" s="134"/>
      <c r="X89" s="134"/>
      <c r="Y89" s="134"/>
      <c r="Z89" s="134"/>
      <c r="AA89" s="134"/>
      <c r="AC89" s="89"/>
      <c r="AD89" s="111"/>
      <c r="AE89" s="91"/>
      <c r="AF89" s="90"/>
      <c r="AG89" s="97"/>
    </row>
    <row r="90" spans="5:39" hidden="1" x14ac:dyDescent="0.2">
      <c r="E90" s="75"/>
      <c r="F90" s="78"/>
      <c r="G90" s="78"/>
      <c r="H90" s="7"/>
      <c r="I90" s="7"/>
      <c r="J90" s="7"/>
      <c r="K90" s="7"/>
      <c r="L90" s="7"/>
      <c r="M90" s="68">
        <f>IF(ISERROR(M82-M43-M44-M45-M46-M47-M48-M49-M50),0,M82-M43-M44-M45-M46-M47-M48-M49-M50)</f>
        <v>0</v>
      </c>
      <c r="N90" s="68">
        <f>IF(ISERROR(N82-N43-N44-N45-N46-N47-N48-N49-N50),0,N82-N43-N44-N45-N46-N47-N48-N49-N50)</f>
        <v>0</v>
      </c>
      <c r="O90" s="68">
        <f>IF(ISERROR(O82-O43-O44-O45-O46-O47-O48-O49-O50),0,O82-O43-O44-O45-O46-O47-O48-O49-O50)</f>
        <v>0</v>
      </c>
      <c r="P90" s="68">
        <f>IF(ISERROR(P82-P43-P44-P45-P46-P47-P48-P49-P50),0,P82-P43-P44-P45-P46-P47-P48-P49-P50)</f>
        <v>0</v>
      </c>
      <c r="Q90" s="68">
        <f t="shared" si="33"/>
        <v>0</v>
      </c>
      <c r="R90" s="134"/>
      <c r="S90" s="134"/>
      <c r="T90" s="134"/>
      <c r="U90" s="134"/>
      <c r="V90" s="134"/>
      <c r="W90" s="134"/>
      <c r="X90" s="134"/>
      <c r="Y90" s="134"/>
      <c r="Z90" s="134"/>
      <c r="AA90" s="134"/>
      <c r="AC90" s="89"/>
      <c r="AD90" s="111"/>
      <c r="AE90" s="91"/>
      <c r="AF90" s="90"/>
      <c r="AG90" s="97"/>
    </row>
    <row r="91" spans="5:39" hidden="1" x14ac:dyDescent="0.2">
      <c r="E91" s="75"/>
      <c r="F91" s="78"/>
      <c r="G91" s="78"/>
      <c r="H91" s="7"/>
      <c r="I91" s="7"/>
      <c r="J91" s="7"/>
      <c r="K91" s="7"/>
      <c r="L91" s="7"/>
      <c r="M91" s="68">
        <f>IF(ISERROR(M82-M43-M44-M45-M46-M47-M48-M49-M50-M51),0,M82-M43-M44-M45-M46-M47-M48-M49-M50-M51)</f>
        <v>0</v>
      </c>
      <c r="N91" s="68">
        <f>IF(ISERROR(N82-N43-N44-N45-N46-N47-N48-N49-N50-N51),0,N82-N43-N44-N45-N46-N47-N48-N49-N50-N51)</f>
        <v>0</v>
      </c>
      <c r="O91" s="68">
        <f>IF(ISERROR(O82-O43-O44-O45-O46-O47-O48-O49-O50-O51),0,O82-O43-O44-O45-O46-O47-O48-O49-O50-O51)</f>
        <v>0</v>
      </c>
      <c r="P91" s="68">
        <f>IF(ISERROR(P82-P43-P44-P45-P46-P47-P48-P49-P50-P51),0,P82-P43-P44-P45-P46-P47-P48-P49-P50-P51)</f>
        <v>0</v>
      </c>
      <c r="Q91" s="68">
        <f t="shared" si="33"/>
        <v>0</v>
      </c>
      <c r="R91" s="134"/>
      <c r="S91" s="134"/>
      <c r="T91" s="134"/>
      <c r="U91" s="134"/>
      <c r="V91" s="134"/>
      <c r="W91" s="134"/>
      <c r="X91" s="134"/>
      <c r="Y91" s="134"/>
      <c r="Z91" s="134"/>
      <c r="AA91" s="134"/>
      <c r="AC91" s="337"/>
      <c r="AD91" s="338"/>
      <c r="AE91" s="30"/>
      <c r="AF91" s="339"/>
      <c r="AG91" s="340"/>
    </row>
    <row r="92" spans="5:39" hidden="1" x14ac:dyDescent="0.2">
      <c r="E92" s="75"/>
      <c r="F92" s="78"/>
      <c r="G92" s="78"/>
      <c r="H92" s="7"/>
      <c r="I92" s="7"/>
      <c r="J92" s="7"/>
      <c r="K92" s="7"/>
      <c r="L92" s="7"/>
      <c r="M92" s="68">
        <f>IF(ISERROR(M82-M43-M44-M45-M46-M47-M48-M49-M50-M51-M52),0,M82-M43-M44-M45-M46-M47-M48-M49-M50-M51-M52)</f>
        <v>0</v>
      </c>
      <c r="N92" s="68">
        <f>IF(ISERROR(N82-N43-N44-N45-N46-N47-N48-N49-N50-N51-N52),0,N82-N43-N44-N45-N46-N47-N48-N49-N50-N51-N52)</f>
        <v>0</v>
      </c>
      <c r="O92" s="68">
        <f>IF(ISERROR(O82-O43-O44-O45-O46-O47-O48-O49-O50-O51-O52),0,O82-O43-O44-O45-O46-O47-O48-O49-O50-O51-O52)</f>
        <v>0</v>
      </c>
      <c r="P92" s="68">
        <f>IF(ISERROR(P82-P43-P44-P45-P46-P47-P48-P49-P50-P51-P52),0,P82-P43-P44-P45-P46-P47-P48-P49-P50-P51-P52)</f>
        <v>0</v>
      </c>
      <c r="Q92" s="68">
        <f t="shared" si="33"/>
        <v>0</v>
      </c>
      <c r="R92" s="134"/>
      <c r="S92" s="134"/>
      <c r="T92" s="134"/>
      <c r="U92" s="134"/>
      <c r="V92" s="134"/>
      <c r="W92" s="134"/>
      <c r="X92" s="134"/>
      <c r="Y92" s="134"/>
      <c r="Z92" s="134"/>
      <c r="AA92" s="134"/>
      <c r="AC92" s="337"/>
      <c r="AD92" s="338"/>
      <c r="AE92" s="30"/>
      <c r="AF92" s="339"/>
      <c r="AG92" s="340"/>
    </row>
    <row r="93" spans="5:39" hidden="1" x14ac:dyDescent="0.2">
      <c r="E93" s="75"/>
      <c r="F93" s="78"/>
      <c r="G93" s="78"/>
      <c r="H93" s="7"/>
      <c r="I93" s="7"/>
      <c r="J93" s="7"/>
      <c r="K93" s="7"/>
      <c r="L93" s="7"/>
      <c r="M93" s="68">
        <f>IF(ISERROR(M82-M43-M44-M45-M46-M47-M48-M49-M50-M51-M52-M53),0,M82-M43-M44-M45-M46-M47-M48-M49-M50-M51-M52-M53)</f>
        <v>0</v>
      </c>
      <c r="N93" s="68">
        <f>IF(ISERROR(N82-N43-N44-N45-N46-N47-N48-N49-N50-N51-N52-N53),0,N82-N43-N44-N45-N46-N47-N48-N49-N50-N51-N52-N53)</f>
        <v>0</v>
      </c>
      <c r="O93" s="68">
        <f>IF(ISERROR(O82-O43-O44-O45-O46-O47-O48-O49-O50-O51-O52-O53),0,O82-O43-O44-O45-O46-O47-O48-O49-O50-O51-O52-O53)</f>
        <v>0</v>
      </c>
      <c r="P93" s="68">
        <f>IF(ISERROR(P82-P43-P44-P45-P46-P47-P48-P49-P50-P51-P52-P53),0,P82-P43-P44-P45-P46-P47-P48-P49-P50-P51-P52-P53)</f>
        <v>0</v>
      </c>
      <c r="Q93" s="68">
        <f t="shared" si="33"/>
        <v>0</v>
      </c>
      <c r="R93" s="134"/>
      <c r="S93" s="134"/>
      <c r="T93" s="134"/>
      <c r="U93" s="134"/>
      <c r="V93" s="134"/>
      <c r="W93" s="134"/>
      <c r="X93" s="134"/>
      <c r="Y93" s="134"/>
      <c r="Z93" s="134"/>
      <c r="AA93" s="134"/>
      <c r="AC93" s="337"/>
      <c r="AD93" s="338"/>
      <c r="AE93" s="30"/>
      <c r="AF93" s="339"/>
      <c r="AG93" s="340"/>
    </row>
    <row r="94" spans="5:39" hidden="1" x14ac:dyDescent="0.2">
      <c r="E94" s="75"/>
      <c r="F94" s="78"/>
      <c r="G94" s="78"/>
      <c r="H94" s="7"/>
      <c r="I94" s="7"/>
      <c r="J94" s="7"/>
      <c r="K94" s="7"/>
      <c r="L94" s="7"/>
      <c r="M94" s="68">
        <f>IF(ISERROR(M82-M43-M44-M45-M46-M47-M48-M49-M50-M51-M52-M53-M54),0,M82-M43-M44-M45-M46-M47-M48-M49-M50-M51-M52-M53-M54)</f>
        <v>0</v>
      </c>
      <c r="N94" s="68">
        <f>IF(ISERROR(N82-N43-N44-N45-N46-N47-N48-N49-N50-N51-N52-N53-N54),0,N82-N43-N44-N45-N46-N47-N48-N49-N50-N51-N52-N53-N54)</f>
        <v>0</v>
      </c>
      <c r="O94" s="68">
        <f>IF(ISERROR(O82-O43-O44-O45-O46-O47-O48-O49-O50-O51-O52-O53-O54),0,O82-O43-O44-O45-O46-O47-O48-O49-O50-O51-O52-O53-O54)</f>
        <v>0</v>
      </c>
      <c r="P94" s="68">
        <f>IF(ISERROR(P82-P43-P44-P45-P46-P47-P48-P49-P50-P51-P52-P53-P54),0,P82-P43-P44-P45-P46-P47-P48-P49-P50-P51-P52-P53-P54)</f>
        <v>0</v>
      </c>
      <c r="Q94" s="68">
        <f t="shared" si="33"/>
        <v>0</v>
      </c>
      <c r="R94" s="134"/>
      <c r="S94" s="134"/>
      <c r="T94" s="134"/>
      <c r="U94" s="134"/>
      <c r="V94" s="134"/>
      <c r="W94" s="134"/>
      <c r="X94" s="134"/>
      <c r="Y94" s="134"/>
      <c r="Z94" s="134"/>
      <c r="AA94" s="134"/>
      <c r="AC94" s="337"/>
      <c r="AD94" s="338"/>
      <c r="AE94" s="30"/>
      <c r="AF94" s="339"/>
      <c r="AG94" s="340"/>
    </row>
    <row r="95" spans="5:39" hidden="1" x14ac:dyDescent="0.2">
      <c r="E95" s="75"/>
      <c r="F95" s="78"/>
      <c r="G95" s="78"/>
      <c r="H95" s="7"/>
      <c r="I95" s="7"/>
      <c r="J95" s="7"/>
      <c r="K95" s="7"/>
      <c r="L95" s="7"/>
      <c r="M95" s="68">
        <f>IF(ISERROR(M82-M43-M44-M45-M46-M47-M48-M49-M50-M51-M52-M53-M54-M55),0,M82-M43-M44-M45-M46-M47-M48-M49-M50-M51-M52-M53-M54-M55)</f>
        <v>0</v>
      </c>
      <c r="N95" s="68">
        <f>IF(ISERROR(N82-N43-N44-N45-N46-N47-N48-N49-N50-N51-N52-N53-N54-N55),0,N82-N43-N44-N45-N46-N47-N48-N49-N50-N51-N52-N53-N54-N55)</f>
        <v>0</v>
      </c>
      <c r="O95" s="68">
        <f>IF(ISERROR(O82-O43-O44-O45-O46-O47-O48-O49-O50-O51-O52-O53-O54-O55),0,O82-O43-O44-O45-O46-O47-O48-O49-O50-O51-O52-O53-O54-O55)</f>
        <v>0</v>
      </c>
      <c r="P95" s="68">
        <f>IF(ISERROR(P82-P43-P44-P45-P46-P47-P48-P49-P50-P51-P52-P53-P54-P55),0,P82-P43-P44-P45-P46-P47-P48-P49-P50-P51-P52-P53-P54-P55)</f>
        <v>0</v>
      </c>
      <c r="Q95" s="68">
        <f t="shared" si="33"/>
        <v>0</v>
      </c>
      <c r="R95" s="134"/>
      <c r="S95" s="134"/>
      <c r="T95" s="134"/>
      <c r="U95" s="134"/>
      <c r="V95" s="134"/>
      <c r="W95" s="134"/>
      <c r="X95" s="134"/>
      <c r="Y95" s="134"/>
      <c r="Z95" s="134"/>
      <c r="AA95" s="134"/>
      <c r="AC95" s="337"/>
      <c r="AD95" s="338"/>
      <c r="AE95" s="30"/>
      <c r="AF95" s="339"/>
      <c r="AG95" s="340"/>
    </row>
    <row r="96" spans="5:39" hidden="1" x14ac:dyDescent="0.2">
      <c r="E96" s="75"/>
      <c r="F96" s="78"/>
      <c r="G96" s="78"/>
      <c r="H96" s="7"/>
      <c r="I96" s="7"/>
      <c r="J96" s="7"/>
      <c r="K96" s="7"/>
      <c r="L96" s="7"/>
      <c r="M96" s="68">
        <f>IF(ISERROR(M82-M43-M44-M45-M46-M47-M48-M49-M50-M51-M52-M53-M54-M55-M56),0,M82-M43-M44-M45-M46-M47-M48-M49-M50-M51-M52-M53-M54-M55-M56)</f>
        <v>0</v>
      </c>
      <c r="N96" s="68">
        <f>IF(ISERROR(N82-N43-N44-N45-N46-N47-N48-N49-N50-N51-N52-N53-N54-N55-N56),0,N82-N43-N44-N45-N46-N47-N48-N49-N50-N51-N52-N53-N54-N55-N56)</f>
        <v>0</v>
      </c>
      <c r="O96" s="68">
        <f>IF(ISERROR(O82-O43-O44-O45-O46-O47-O48-O49-O50-O51-O52-O53-O54-O55-O56),0,O82-O43-O44-O45-O46-O47-O48-O49-O50-O51-O52-O53-O54-O55-O56)</f>
        <v>0</v>
      </c>
      <c r="P96" s="68">
        <f>IF(ISERROR(P82-P43-P44-P45-P46-P47-P48-P49-P50-P51-P52-P53-P54-P55-P56),0,P82-P43-P44-P45-P46-P47-P48-P49-P50-P51-P52-P53-P54-P55-P56)</f>
        <v>0</v>
      </c>
      <c r="Q96" s="68">
        <f t="shared" si="33"/>
        <v>0</v>
      </c>
      <c r="R96" s="134"/>
      <c r="S96" s="134"/>
      <c r="T96" s="134"/>
      <c r="U96" s="134"/>
      <c r="V96" s="134"/>
      <c r="W96" s="134"/>
      <c r="X96" s="134"/>
      <c r="Y96" s="134"/>
      <c r="Z96" s="134"/>
      <c r="AA96" s="134"/>
      <c r="AC96" s="337"/>
      <c r="AD96" s="338"/>
      <c r="AE96" s="30"/>
      <c r="AF96" s="339"/>
      <c r="AG96" s="340"/>
    </row>
    <row r="97" spans="5:33" hidden="1" x14ac:dyDescent="0.2">
      <c r="E97" s="75"/>
      <c r="F97" s="78"/>
      <c r="G97" s="78"/>
      <c r="H97" s="7"/>
      <c r="I97" s="7"/>
      <c r="J97" s="7"/>
      <c r="K97" s="7"/>
      <c r="L97" s="7"/>
      <c r="M97" s="68">
        <f>IF(ISERROR(M82-M43-M44-M45-M46-M47-M48-M49-M50-M51-M52-M53-M54-M55-M56-M57),0,M82-M43-M44-M45-M46-M47-M48-M49-M50-M51-M52-M53-M54-M55-M56-M57)</f>
        <v>0</v>
      </c>
      <c r="N97" s="68">
        <f>IF(ISERROR(N82-N43-N44-N45-N46-N47-N48-N49-N50-N51-N52-N53-N54-N55-N56-N57),0,N82-N43-N44-N45-N46-N47-N48-N49-N50-N51-N52-N53-N54-N55-N56-N57)</f>
        <v>0</v>
      </c>
      <c r="O97" s="68">
        <f>IF(ISERROR(O82-O43-O44-O45-O46-O47-O48-O49-O50-O51-O52-O53-O54-O55-O56-O57),0,O82-O43-O44-O45-O46-O47-O48-O49-O50-O51-O52-O53-O54-O55-O56-O57)</f>
        <v>0</v>
      </c>
      <c r="P97" s="68">
        <f>IF(ISERROR(P82-P43-P44-P45-P46-P47-P48-P49-P50-P51-P52-P53-P54-P55-P56-P57),0,P82-P43-P44-P45-P46-P47-P48-P49-P50-P51-P52-P53-P54-P55-P56-P57)</f>
        <v>0</v>
      </c>
      <c r="Q97" s="68">
        <f t="shared" si="33"/>
        <v>0</v>
      </c>
      <c r="R97" s="134"/>
      <c r="S97" s="134"/>
      <c r="T97" s="134"/>
      <c r="U97" s="134"/>
      <c r="V97" s="134"/>
      <c r="W97" s="134"/>
      <c r="X97" s="134"/>
      <c r="Y97" s="134"/>
      <c r="Z97" s="134"/>
      <c r="AA97" s="134"/>
      <c r="AC97" s="337"/>
      <c r="AD97" s="338"/>
      <c r="AE97" s="30"/>
      <c r="AF97" s="339"/>
      <c r="AG97" s="340"/>
    </row>
    <row r="98" spans="5:33" hidden="1" x14ac:dyDescent="0.2">
      <c r="E98" s="75"/>
      <c r="F98" s="78"/>
      <c r="G98" s="78"/>
      <c r="H98" s="7"/>
      <c r="I98" s="7"/>
      <c r="J98" s="7"/>
      <c r="K98" s="7"/>
      <c r="L98" s="7"/>
      <c r="M98" s="68">
        <f>IF(ISERROR(M82-M43-M44-M45-M46-M47-M48-M49-M50-M51-M52-M53-M54-M55-M56-M57-M58),0,M82-M43-M44-M45-M46-M47-M48-M49-M50-M51-M52-M53-M54-M55-M56-M57-M58)</f>
        <v>0</v>
      </c>
      <c r="N98" s="68">
        <f>IF(ISERROR(N82-N43-N44-N45-N46-N47-N48-N49-N50-N51-N52-N53-N54-N55-N56-N57-N58),0,N82-N43-N44-N45-N46-N47-N48-N49-N50-N51-N52-N53-N54-N55-N56-N57-N58)</f>
        <v>0</v>
      </c>
      <c r="O98" s="68">
        <f>IF(ISERROR(O82-O43-O44-O45-O46-O47-O48-O49-O50-O51-O52-O53-O54-O55-O56-O57-O58),0,O82-O43-O44-O45-O46-O47-O48-O49-O50-O51-O52-O53-O54-O55-O56-O57-O58)</f>
        <v>0</v>
      </c>
      <c r="P98" s="68">
        <f>IF(ISERROR(P82-P43-P44-P45-P46-P47-P48-P49-P50-P51-P52-P53-P54-P55-P56-P57-P58),0,P82-P43-P44-P45-P46-P47-P48-P49-P50-P51-P52-P53-P54-P55-P56-P57-P58)</f>
        <v>0</v>
      </c>
      <c r="Q98" s="68">
        <f t="shared" si="33"/>
        <v>0</v>
      </c>
      <c r="R98" s="134"/>
      <c r="S98" s="134"/>
      <c r="T98" s="134"/>
      <c r="U98" s="134"/>
      <c r="V98" s="134"/>
      <c r="W98" s="134"/>
      <c r="X98" s="134"/>
      <c r="Y98" s="134"/>
      <c r="Z98" s="134"/>
      <c r="AA98" s="134"/>
      <c r="AC98" s="337"/>
      <c r="AD98" s="338"/>
      <c r="AE98" s="30"/>
      <c r="AF98" s="339"/>
      <c r="AG98" s="340"/>
    </row>
    <row r="99" spans="5:33" hidden="1" x14ac:dyDescent="0.2">
      <c r="E99" s="75"/>
      <c r="F99" s="78"/>
      <c r="G99" s="78"/>
      <c r="H99" s="7"/>
      <c r="I99" s="7"/>
      <c r="J99" s="7"/>
      <c r="K99" s="7"/>
      <c r="L99" s="7"/>
      <c r="M99" s="68">
        <f>IF(ISERROR(M82-M43-M44-M45-M46-M47-M48-M49-M50-M51-M52-M53-M54-M55-M56-M57-M58-M59),0,M82-M43-M44-M45-M46-M47-M48-M49-M50-M51-M52-M53-M54-M55-M56-M57-M58-M59)</f>
        <v>0</v>
      </c>
      <c r="N99" s="68">
        <f>IF(ISERROR(N82-N43-N44-N45-N46-N47-N48-N49-N50-N51-N52-N53-N54-N55-N56-N57-N58-N59),0,N82-N43-N44-N45-N46-N47-N48-N49-N50-N51-N52-N53-N54-N55-N56-N57-N58-N59)</f>
        <v>0</v>
      </c>
      <c r="O99" s="68">
        <f>IF(ISERROR(O82-O43-O44-O45-O46-O47-O48-O49-O50-O51-O52-O53-O54-O55-O56-O57-O58-O59),0,O82-O43-O44-O45-O46-O47-O48-O49-O50-O51-O52-O53-O54-O55-O56-O57-O58-O59)</f>
        <v>0</v>
      </c>
      <c r="P99" s="68">
        <f>IF(ISERROR(P82-P43-P44-P45-P46-P47-P48-P49-P50-P51-P52-P53-P54-P55-P56-P57-P58-P59),0,P82-P43-P44-P45-P46-P47-P48-P49-P50-P51-P52-P53-P54-P55-P56-P57-P58-P59)</f>
        <v>0</v>
      </c>
      <c r="Q99" s="68">
        <f t="shared" si="33"/>
        <v>0</v>
      </c>
      <c r="R99" s="134"/>
      <c r="S99" s="134"/>
      <c r="T99" s="134"/>
      <c r="U99" s="134"/>
      <c r="V99" s="134"/>
      <c r="W99" s="134"/>
      <c r="X99" s="134"/>
      <c r="Y99" s="134"/>
      <c r="Z99" s="134"/>
      <c r="AA99" s="134"/>
      <c r="AC99" s="337"/>
      <c r="AD99" s="338"/>
      <c r="AE99" s="30"/>
      <c r="AF99" s="339"/>
      <c r="AG99" s="340"/>
    </row>
    <row r="100" spans="5:33" hidden="1" x14ac:dyDescent="0.2">
      <c r="E100" s="75"/>
      <c r="F100" s="78"/>
      <c r="G100" s="78"/>
      <c r="H100" s="7"/>
      <c r="I100" s="7"/>
      <c r="J100" s="7"/>
      <c r="K100" s="7"/>
      <c r="L100" s="7"/>
      <c r="M100" s="68">
        <f>IF(ISERROR(M82-M43-M44-M45-M46-M47-M48-M49-M50-M51-M52-M53-M54-M55-M56-M57-M58-M59-M60),0,M82-M43-M44-M45-M46-M47-M48-M49-M50-M51-M52-M53-M54-M55-M56-M57-M58-M59-M60)</f>
        <v>0</v>
      </c>
      <c r="N100" s="68">
        <f>IF(ISERROR(N82-N43-N44-N45-N46-N47-N48-N49-N50-N51-N52-N53-N54-N55-N56-N57-N58-N59-N60),0,N82-N43-N44-N45-N46-N47-N48-N49-N50-N51-N52-N53-N54-N55-N56-N57-N58-N59-N60)</f>
        <v>0</v>
      </c>
      <c r="O100" s="68">
        <f>IF(ISERROR(O82-O43-O44-O45-O46-O47-O48-O49-O50-O51-O52-O53-O54-O55-O56-O57-O58-O59-O60),0,O82-O43-O44-O45-O46-O47-O48-O49-O50-O51-O52-O53-O54-O55-O56-O57-O58-O59-O60)</f>
        <v>0</v>
      </c>
      <c r="P100" s="68">
        <f>IF(ISERROR(P82-P43-P44-P45-P46-P47-P48-P49-P50-P51-P52-P53-P54-P55-P56-P57-P58-P59-P60),0,P82-P43-P44-P45-P46-P47-P48-P49-P50-P51-P52-P53-P54-P55-P56-P57-P58-P59-P60)</f>
        <v>0</v>
      </c>
      <c r="Q100" s="68">
        <f t="shared" si="33"/>
        <v>0</v>
      </c>
      <c r="R100" s="134"/>
      <c r="S100" s="134"/>
      <c r="T100" s="134"/>
      <c r="U100" s="134"/>
      <c r="V100" s="134"/>
      <c r="W100" s="134"/>
      <c r="X100" s="134"/>
      <c r="Y100" s="134"/>
      <c r="Z100" s="134"/>
      <c r="AA100" s="134"/>
      <c r="AC100" s="337"/>
      <c r="AD100" s="338"/>
      <c r="AE100" s="30"/>
      <c r="AF100" s="339"/>
      <c r="AG100" s="340"/>
    </row>
    <row r="101" spans="5:33" hidden="1" x14ac:dyDescent="0.2">
      <c r="E101" s="75"/>
      <c r="F101" s="78"/>
      <c r="G101" s="78"/>
      <c r="H101" s="7"/>
      <c r="I101" s="7"/>
      <c r="J101" s="7"/>
      <c r="K101" s="7"/>
      <c r="L101" s="7"/>
      <c r="M101" s="68">
        <f>IF(ISERROR(M82-M43-M44-M45-M46-M47-M48-M49-M50-M51-M52-M53-M54-M55-M56-M57-M58-M59-M60-M64),0,M82-M43-M44-M45-M46-M47-M48-M49-M50-M51-M52-M53-M54-M55-M56-M57-M58-M59-M60-M64)</f>
        <v>0</v>
      </c>
      <c r="N101" s="68">
        <f>IF(ISERROR(N82-N43-N44-N45-N46-N47-N48-N49-N50-N51-N52-N53-N54-N55-N56-N57-N58-N59-N60-N64),0,N82-N43-N44-N45-N46-N47-N48-N49-N50-N51-N52-N53-N54-N55-N56-N57-N58-N59-N60-N64)</f>
        <v>0</v>
      </c>
      <c r="O101" s="68">
        <f>IF(ISERROR(O82-O43-O44-O45-O46-O47-O48-O49-O50-O51-O52-O53-O54-O55-O56-O57-O58-O59-O60-O64),0,O82-O43-O44-O45-O46-O47-O48-O49-O50-O51-O52-O53-O54-O55-O56-O57-O58-O59-O60-O64)</f>
        <v>0</v>
      </c>
      <c r="P101" s="68">
        <f>IF(ISERROR(P82-P43-P44-P45-P46-P47-P48-P49-P50-P51-P52-P53-P54-P55-P56-P57-P58-P59-P60-P64),0,P82-P43-P44-P45-P46-P47-P48-P49-P50-P51-P52-P53-P54-P55-P56-P57-P58-P59-P60-P64)</f>
        <v>0</v>
      </c>
      <c r="Q101" s="68">
        <f t="shared" si="33"/>
        <v>0</v>
      </c>
      <c r="R101" s="134"/>
      <c r="S101" s="134"/>
      <c r="T101" s="134"/>
      <c r="U101" s="134"/>
      <c r="V101" s="134"/>
      <c r="W101" s="134"/>
      <c r="X101" s="134"/>
      <c r="Y101" s="134"/>
      <c r="Z101" s="134"/>
      <c r="AA101" s="134"/>
      <c r="AC101" s="337"/>
      <c r="AD101" s="338"/>
      <c r="AE101" s="30"/>
      <c r="AF101" s="339"/>
      <c r="AG101" s="340"/>
    </row>
    <row r="102" spans="5:33" hidden="1" x14ac:dyDescent="0.2">
      <c r="E102" s="61"/>
      <c r="F102" s="62"/>
      <c r="G102" s="62"/>
      <c r="H102" s="2"/>
      <c r="I102" s="2"/>
      <c r="J102" s="2"/>
      <c r="K102" s="2"/>
      <c r="L102" s="2"/>
      <c r="M102" s="68">
        <f>IF(ISERROR(M82-M43-M44-M45-M46-M47-M48-M49-M50-M51-M52-M53-M54-M55-M56-M57-M58-M59-M60-M64-M65),0,M82-M43-M44-M45-M46-M47-M48-M49-M50-M51-M52-M53-M54-M55-M56-M57-M58-M59-M60-M64-M65)</f>
        <v>0</v>
      </c>
      <c r="N102" s="68">
        <f>IF(ISERROR(N82-N43-N44-N45-N46-N47-N48-N49-N50-N51-N52-N53-N54-N55-N56-N57-N58-N59-N60-N64-N65),0,N82-N43-N44-N45-N46-N47-N48-N49-N50-N51-N52-N53-N54-N55-N56-N57-N58-N59-N60-N64-N65)</f>
        <v>0</v>
      </c>
      <c r="O102" s="68">
        <f>IF(ISERROR(O82-O43-O44-O45-O46-O47-O48-O49-O50-O51-O52-O53-O54-O55-O56-O57-O58-O59-O60-O64-O65),0,O82-O43-O44-O45-O46-O47-O48-O49-O50-O51-O52-O53-O54-O55-O56-O57-O58-O59-O60-O64-O65)</f>
        <v>0</v>
      </c>
      <c r="P102" s="68">
        <f>IF(ISERROR(P82-P43-P44-P45-P46-P47-P48-P49-P50-P51-P52-P53-P54-P55-P56-P57-P58-P59-P60-P64-P65),0,P82-P43-P44-P45-P46-P47-P48-P49-P50-P51-P52-P53-P54-P55-P56-P57-P58-P59-P60-P64-P65)</f>
        <v>0</v>
      </c>
      <c r="Q102" s="68">
        <f t="shared" si="33"/>
        <v>0</v>
      </c>
      <c r="R102" s="134"/>
      <c r="S102" s="134"/>
      <c r="T102" s="134"/>
      <c r="U102" s="134"/>
      <c r="V102" s="134"/>
      <c r="W102" s="134"/>
      <c r="X102" s="134"/>
      <c r="Y102" s="134"/>
      <c r="Z102" s="134"/>
      <c r="AA102" s="134"/>
      <c r="AC102" s="80"/>
      <c r="AD102" s="81"/>
      <c r="AE102" s="81"/>
      <c r="AF102" s="81"/>
      <c r="AG102" s="82"/>
    </row>
  </sheetData>
  <sheetProtection password="E33D" sheet="1" objects="1" scenarios="1"/>
  <mergeCells count="15">
    <mergeCell ref="U1:Z1"/>
    <mergeCell ref="P2:S2"/>
    <mergeCell ref="G2:O2"/>
    <mergeCell ref="T69:V69"/>
    <mergeCell ref="T70:V71"/>
    <mergeCell ref="A69:Q71"/>
    <mergeCell ref="U2:Z2"/>
    <mergeCell ref="U3:Z3"/>
    <mergeCell ref="U4:V4"/>
    <mergeCell ref="AF22:AH22"/>
    <mergeCell ref="AD22:AE22"/>
    <mergeCell ref="G11:J12"/>
    <mergeCell ref="G9:J10"/>
    <mergeCell ref="G7:H8"/>
    <mergeCell ref="G21:I22"/>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9</formula1>
      <formula2>22</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3"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zoomScaleNormal="100" zoomScalePageLayoutView="125" workbookViewId="0">
      <selection activeCell="P2" sqref="P2:S2"/>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thickBot="1" x14ac:dyDescent="0.55000000000000004">
      <c r="A1" s="609" t="s">
        <v>214</v>
      </c>
      <c r="B1" s="442"/>
      <c r="C1" s="232"/>
      <c r="D1" s="232"/>
      <c r="F1" s="233"/>
      <c r="G1" s="233"/>
      <c r="H1" s="233"/>
      <c r="I1" s="233"/>
      <c r="J1" s="233"/>
      <c r="K1" s="712" t="s">
        <v>207</v>
      </c>
      <c r="L1" s="712"/>
      <c r="M1" s="712"/>
      <c r="N1" s="712"/>
      <c r="O1" s="712"/>
      <c r="P1" s="233"/>
      <c r="Q1" s="233"/>
      <c r="R1" s="54"/>
      <c r="S1" s="234"/>
      <c r="T1" s="234"/>
      <c r="U1" s="234"/>
      <c r="V1" s="234"/>
      <c r="W1" s="234"/>
      <c r="X1" s="234"/>
      <c r="Y1" s="54"/>
      <c r="Z1" s="54"/>
      <c r="AA1" s="54"/>
      <c r="AB1" s="54"/>
      <c r="AC1" s="54"/>
      <c r="AD1" s="54"/>
    </row>
    <row r="2" spans="1:36" ht="26.25" customHeight="1" thickBot="1" x14ac:dyDescent="0.4">
      <c r="A2" s="589"/>
      <c r="B2" s="610" t="s">
        <v>215</v>
      </c>
      <c r="C2" s="589"/>
      <c r="D2" s="589"/>
      <c r="E2" s="590"/>
      <c r="F2" s="590"/>
      <c r="G2" s="677"/>
      <c r="H2" s="677"/>
      <c r="I2" s="677"/>
      <c r="J2" s="677"/>
      <c r="K2" s="677"/>
      <c r="L2" s="677"/>
      <c r="M2" s="677"/>
      <c r="N2" s="677"/>
      <c r="O2" s="677"/>
      <c r="P2" s="676" t="s">
        <v>217</v>
      </c>
      <c r="Q2" s="676"/>
      <c r="R2" s="676"/>
      <c r="S2" s="676"/>
      <c r="U2" s="696" t="s">
        <v>199</v>
      </c>
      <c r="V2" s="697"/>
      <c r="W2" s="697"/>
      <c r="X2" s="697"/>
      <c r="Y2" s="697"/>
      <c r="Z2" s="698"/>
    </row>
    <row r="3" spans="1:36" ht="5.0999999999999996" customHeight="1" thickTop="1" thickBot="1" x14ac:dyDescent="0.25">
      <c r="A3" s="147"/>
      <c r="B3" s="513"/>
      <c r="C3" s="513"/>
      <c r="D3" s="513"/>
      <c r="E3" s="35"/>
      <c r="F3" s="35"/>
      <c r="G3" s="35"/>
      <c r="H3" s="35"/>
      <c r="I3" s="35"/>
      <c r="J3" s="35"/>
      <c r="K3" s="35"/>
      <c r="L3" s="35"/>
      <c r="M3" s="35"/>
      <c r="N3" s="35"/>
      <c r="O3" s="35"/>
      <c r="P3" s="35"/>
      <c r="Q3" s="35"/>
      <c r="R3" s="35"/>
      <c r="S3" s="49"/>
      <c r="T3" s="34"/>
      <c r="U3" s="699"/>
      <c r="V3" s="700"/>
      <c r="W3" s="701"/>
      <c r="X3" s="701"/>
      <c r="Y3" s="701"/>
      <c r="Z3" s="702"/>
      <c r="AA3" s="34"/>
      <c r="AB3" s="34"/>
      <c r="AC3" s="34"/>
      <c r="AD3" s="34"/>
    </row>
    <row r="4" spans="1:36" ht="15.95" customHeight="1" thickBot="1" x14ac:dyDescent="0.25">
      <c r="A4" s="63"/>
      <c r="B4" s="30"/>
      <c r="C4" s="30"/>
      <c r="D4" s="30"/>
      <c r="E4" s="205" t="s">
        <v>124</v>
      </c>
      <c r="F4" s="72"/>
      <c r="G4" s="72"/>
      <c r="H4" s="34"/>
      <c r="I4" s="34"/>
      <c r="J4" s="34"/>
      <c r="K4" s="34"/>
      <c r="L4" s="34"/>
      <c r="M4" s="34"/>
      <c r="N4" s="34"/>
      <c r="O4" s="254" t="s">
        <v>80</v>
      </c>
      <c r="P4" s="254"/>
      <c r="Q4" s="358" t="s">
        <v>118</v>
      </c>
      <c r="R4" s="354"/>
      <c r="S4" s="356" t="s">
        <v>117</v>
      </c>
      <c r="T4" s="578"/>
      <c r="U4" s="703" t="s">
        <v>208</v>
      </c>
      <c r="V4" s="704"/>
      <c r="W4" s="596" t="s">
        <v>202</v>
      </c>
      <c r="X4" s="597" t="s">
        <v>40</v>
      </c>
      <c r="Y4" s="598" t="s">
        <v>203</v>
      </c>
      <c r="Z4" s="599"/>
      <c r="AA4" s="34"/>
      <c r="AB4" s="34"/>
      <c r="AC4" s="34"/>
      <c r="AD4" s="34"/>
    </row>
    <row r="5" spans="1:36" ht="15" customHeight="1" thickBot="1" x14ac:dyDescent="0.25">
      <c r="A5" s="63"/>
      <c r="B5" s="30"/>
      <c r="C5" s="30"/>
      <c r="D5" s="30"/>
      <c r="E5" s="205"/>
      <c r="K5" s="34"/>
      <c r="L5" s="34"/>
      <c r="M5" s="34"/>
      <c r="N5" s="34"/>
      <c r="O5" s="135"/>
      <c r="P5" s="359"/>
      <c r="Q5" s="87"/>
      <c r="R5" s="34"/>
      <c r="S5" s="357"/>
      <c r="T5" s="579"/>
      <c r="U5" s="530" t="s">
        <v>191</v>
      </c>
      <c r="V5" s="531" t="s">
        <v>192</v>
      </c>
      <c r="W5" s="565" t="s">
        <v>193</v>
      </c>
      <c r="X5" s="222" t="s">
        <v>197</v>
      </c>
      <c r="Y5" s="222" t="s">
        <v>198</v>
      </c>
      <c r="Z5" s="594" t="s">
        <v>200</v>
      </c>
      <c r="AA5" s="34"/>
      <c r="AB5" s="34"/>
      <c r="AC5" s="34"/>
      <c r="AD5" s="34"/>
    </row>
    <row r="6" spans="1:36" ht="12.95" customHeight="1" x14ac:dyDescent="0.2">
      <c r="A6" s="63"/>
      <c r="B6" s="30"/>
      <c r="C6" s="30"/>
      <c r="D6" s="30"/>
      <c r="E6" s="30"/>
      <c r="J6" s="153"/>
      <c r="K6" s="153"/>
      <c r="L6" s="52"/>
      <c r="O6" s="383"/>
      <c r="P6" s="359"/>
      <c r="Q6" s="87"/>
      <c r="R6" s="34"/>
      <c r="S6" s="384"/>
      <c r="T6" s="580"/>
      <c r="U6" s="603"/>
      <c r="V6" s="604"/>
      <c r="W6" s="625"/>
      <c r="X6" s="604"/>
      <c r="Y6" s="625"/>
      <c r="Z6" s="605" t="s">
        <v>40</v>
      </c>
      <c r="AA6" s="48"/>
      <c r="AB6" s="48"/>
      <c r="AC6" s="48"/>
      <c r="AD6" s="48"/>
    </row>
    <row r="7" spans="1:36" ht="12.95" customHeight="1" x14ac:dyDescent="0.2">
      <c r="A7" s="63"/>
      <c r="B7" s="30"/>
      <c r="C7" s="30"/>
      <c r="D7" s="30"/>
      <c r="E7" s="30"/>
      <c r="G7" s="719"/>
      <c r="H7" s="720"/>
      <c r="K7" s="153"/>
      <c r="L7" s="52"/>
      <c r="M7" s="34"/>
      <c r="N7" s="34"/>
      <c r="O7" s="383" t="s">
        <v>125</v>
      </c>
      <c r="P7" s="359">
        <v>9</v>
      </c>
      <c r="Q7" s="87">
        <v>166700</v>
      </c>
      <c r="R7" s="34"/>
      <c r="S7" s="384">
        <f t="shared" ref="S7:S20" si="0">Q7/12</f>
        <v>13891.666666666666</v>
      </c>
      <c r="T7" s="580"/>
      <c r="U7" s="603"/>
      <c r="V7" s="604"/>
      <c r="W7" s="625"/>
      <c r="X7" s="604"/>
      <c r="Y7" s="625"/>
      <c r="Z7" s="605" t="s">
        <v>40</v>
      </c>
      <c r="AA7" s="34"/>
      <c r="AB7" s="34"/>
      <c r="AD7" s="109" t="s">
        <v>30</v>
      </c>
      <c r="AG7" s="109" t="s">
        <v>39</v>
      </c>
      <c r="AH7" s="126">
        <f>SUM(AD36:AF36)</f>
        <v>0</v>
      </c>
    </row>
    <row r="8" spans="1:36" ht="12.95" customHeight="1" x14ac:dyDescent="0.2">
      <c r="A8" s="63"/>
      <c r="B8" s="30"/>
      <c r="C8" s="30"/>
      <c r="D8" s="30"/>
      <c r="E8" s="30"/>
      <c r="F8" s="326" t="s">
        <v>112</v>
      </c>
      <c r="G8" s="721"/>
      <c r="H8" s="722"/>
      <c r="I8" s="327" t="s">
        <v>80</v>
      </c>
      <c r="K8" s="153"/>
      <c r="L8" s="52"/>
      <c r="M8" s="34"/>
      <c r="N8" s="34"/>
      <c r="O8" s="383" t="s">
        <v>126</v>
      </c>
      <c r="P8" s="359">
        <v>10</v>
      </c>
      <c r="Q8" s="87">
        <v>171900</v>
      </c>
      <c r="R8" s="34"/>
      <c r="S8" s="384">
        <f t="shared" si="0"/>
        <v>14325</v>
      </c>
      <c r="T8" s="580"/>
      <c r="U8" s="603"/>
      <c r="V8" s="604"/>
      <c r="W8" s="625"/>
      <c r="X8" s="604"/>
      <c r="Y8" s="625"/>
      <c r="Z8" s="605" t="s">
        <v>40</v>
      </c>
      <c r="AA8" s="34"/>
      <c r="AB8" s="34"/>
      <c r="AC8" s="34"/>
      <c r="AD8" s="34"/>
      <c r="AF8" s="109"/>
      <c r="AI8" s="109"/>
      <c r="AJ8" s="126"/>
    </row>
    <row r="9" spans="1:36" ht="12.95" customHeight="1" x14ac:dyDescent="0.2">
      <c r="A9" s="63"/>
      <c r="B9" s="30"/>
      <c r="C9" s="30"/>
      <c r="D9" s="30"/>
      <c r="E9" s="30"/>
      <c r="G9" s="713"/>
      <c r="H9" s="714"/>
      <c r="I9" s="714"/>
      <c r="J9" s="715"/>
      <c r="K9" s="153"/>
      <c r="L9" s="52"/>
      <c r="M9" s="34"/>
      <c r="N9" s="34"/>
      <c r="O9" s="383" t="s">
        <v>128</v>
      </c>
      <c r="P9" s="359">
        <v>11</v>
      </c>
      <c r="Q9" s="87">
        <v>175700</v>
      </c>
      <c r="R9" s="34"/>
      <c r="S9" s="384">
        <f t="shared" si="0"/>
        <v>14641.666666666666</v>
      </c>
      <c r="T9" s="580"/>
      <c r="U9" s="603"/>
      <c r="V9" s="604"/>
      <c r="W9" s="625"/>
      <c r="X9" s="604"/>
      <c r="Y9" s="625"/>
      <c r="Z9" s="605" t="s">
        <v>40</v>
      </c>
      <c r="AA9" s="34"/>
      <c r="AB9" s="34"/>
      <c r="AC9" s="34"/>
      <c r="AD9" s="34"/>
      <c r="AF9" s="109"/>
      <c r="AI9" s="109"/>
      <c r="AJ9" s="126"/>
    </row>
    <row r="10" spans="1:36" ht="12.95" customHeight="1" thickBot="1" x14ac:dyDescent="0.25">
      <c r="A10" s="63"/>
      <c r="B10" s="30"/>
      <c r="C10" s="30"/>
      <c r="D10" s="30"/>
      <c r="E10" s="30"/>
      <c r="F10" s="135" t="s">
        <v>44</v>
      </c>
      <c r="G10" s="716"/>
      <c r="H10" s="717"/>
      <c r="I10" s="717"/>
      <c r="J10" s="718"/>
      <c r="K10" s="153"/>
      <c r="L10" s="52"/>
      <c r="M10" s="34"/>
      <c r="N10" s="34"/>
      <c r="O10" s="383" t="s">
        <v>129</v>
      </c>
      <c r="P10" s="359">
        <v>12</v>
      </c>
      <c r="Q10" s="87">
        <v>180100</v>
      </c>
      <c r="R10" s="34"/>
      <c r="S10" s="384">
        <f t="shared" si="0"/>
        <v>15008.333333333334</v>
      </c>
      <c r="T10" s="580"/>
      <c r="U10" s="591"/>
      <c r="V10" s="592"/>
      <c r="W10" s="592"/>
      <c r="X10" s="592"/>
      <c r="Y10" s="592"/>
      <c r="Z10" s="593"/>
      <c r="AA10" s="34"/>
      <c r="AB10" s="34"/>
      <c r="AC10" s="34"/>
      <c r="AD10" s="34"/>
      <c r="AF10" s="109"/>
      <c r="AI10" s="109"/>
      <c r="AJ10" s="126"/>
    </row>
    <row r="11" spans="1:36" ht="12.95" customHeight="1" thickBot="1" x14ac:dyDescent="0.25">
      <c r="A11" s="63"/>
      <c r="B11" s="30"/>
      <c r="C11" s="30"/>
      <c r="D11" s="30"/>
      <c r="E11" s="30"/>
      <c r="G11" s="713"/>
      <c r="H11" s="714"/>
      <c r="I11" s="714"/>
      <c r="J11" s="715"/>
      <c r="K11" s="153"/>
      <c r="L11" s="52"/>
      <c r="M11" s="34"/>
      <c r="N11" s="34"/>
      <c r="O11" s="383" t="s">
        <v>130</v>
      </c>
      <c r="P11" s="359">
        <v>13</v>
      </c>
      <c r="Q11" s="87">
        <v>183500</v>
      </c>
      <c r="R11" s="34"/>
      <c r="S11" s="384">
        <f t="shared" si="0"/>
        <v>15291.666666666666</v>
      </c>
      <c r="T11" s="580"/>
      <c r="U11" s="623" t="s">
        <v>204</v>
      </c>
      <c r="V11" s="624"/>
      <c r="W11" s="595" t="s">
        <v>202</v>
      </c>
      <c r="X11" s="607" t="s">
        <v>40</v>
      </c>
      <c r="Y11" s="595" t="s">
        <v>203</v>
      </c>
      <c r="Z11" s="602"/>
      <c r="AA11" s="34"/>
      <c r="AB11" s="34"/>
      <c r="AC11" s="34"/>
      <c r="AD11" s="34"/>
      <c r="AF11" s="109"/>
      <c r="AI11" s="109"/>
      <c r="AJ11" s="126"/>
    </row>
    <row r="12" spans="1:36" ht="12.95" customHeight="1" thickBot="1" x14ac:dyDescent="0.25">
      <c r="A12" s="63"/>
      <c r="B12" s="30"/>
      <c r="C12" s="30"/>
      <c r="D12" s="30"/>
      <c r="E12" s="30"/>
      <c r="F12" s="135" t="s">
        <v>45</v>
      </c>
      <c r="G12" s="716"/>
      <c r="H12" s="717"/>
      <c r="I12" s="717"/>
      <c r="J12" s="718"/>
      <c r="K12" s="153"/>
      <c r="L12" s="52"/>
      <c r="M12" s="34"/>
      <c r="N12" s="34"/>
      <c r="O12" s="383" t="s">
        <v>131</v>
      </c>
      <c r="P12" s="359">
        <v>14</v>
      </c>
      <c r="Q12" s="87">
        <v>186600</v>
      </c>
      <c r="R12" s="34"/>
      <c r="S12" s="384">
        <f t="shared" si="0"/>
        <v>15550</v>
      </c>
      <c r="T12" s="580"/>
      <c r="U12" s="530" t="s">
        <v>191</v>
      </c>
      <c r="V12" s="531" t="s">
        <v>192</v>
      </c>
      <c r="W12" s="532" t="s">
        <v>193</v>
      </c>
      <c r="X12" s="531" t="s">
        <v>197</v>
      </c>
      <c r="Y12" s="531" t="s">
        <v>198</v>
      </c>
      <c r="Z12" s="600" t="s">
        <v>200</v>
      </c>
      <c r="AA12" s="34"/>
      <c r="AB12" s="34"/>
      <c r="AC12" s="34"/>
      <c r="AD12" s="34"/>
      <c r="AF12" s="109"/>
      <c r="AI12" s="109"/>
      <c r="AJ12" s="126"/>
    </row>
    <row r="13" spans="1:36" ht="12.95" customHeight="1" x14ac:dyDescent="0.2">
      <c r="A13" s="63"/>
      <c r="B13" s="30"/>
      <c r="C13" s="30"/>
      <c r="D13" s="30"/>
      <c r="E13" s="30"/>
      <c r="F13" s="135"/>
      <c r="G13" s="135"/>
      <c r="H13" s="381"/>
      <c r="I13" s="382"/>
      <c r="K13" s="153"/>
      <c r="L13" s="52"/>
      <c r="M13" s="34"/>
      <c r="N13" s="34"/>
      <c r="O13" s="326" t="s">
        <v>138</v>
      </c>
      <c r="P13" s="359">
        <v>15</v>
      </c>
      <c r="Q13" s="87">
        <v>200000</v>
      </c>
      <c r="R13" s="34"/>
      <c r="S13" s="384">
        <f t="shared" si="0"/>
        <v>16666.666666666668</v>
      </c>
      <c r="T13" s="580"/>
      <c r="U13" s="603"/>
      <c r="V13" s="604"/>
      <c r="W13" s="625"/>
      <c r="X13" s="604"/>
      <c r="Y13" s="625"/>
      <c r="Z13" s="605"/>
      <c r="AA13" s="34"/>
      <c r="AB13" s="34"/>
      <c r="AC13" s="34"/>
      <c r="AD13" s="34"/>
      <c r="AF13" s="109"/>
      <c r="AI13" s="109"/>
      <c r="AJ13" s="126"/>
    </row>
    <row r="14" spans="1:36" ht="12.95" customHeight="1" x14ac:dyDescent="0.2">
      <c r="A14" s="63"/>
      <c r="B14" s="30"/>
      <c r="C14" s="30"/>
      <c r="D14" s="30"/>
      <c r="E14" s="30"/>
      <c r="F14" s="135"/>
      <c r="G14" s="135"/>
      <c r="H14" s="381"/>
      <c r="I14" s="382"/>
      <c r="K14" s="153"/>
      <c r="L14" s="52"/>
      <c r="M14" s="34"/>
      <c r="N14" s="34"/>
      <c r="O14" s="326" t="s">
        <v>134</v>
      </c>
      <c r="P14" s="359">
        <v>16</v>
      </c>
      <c r="Q14" s="87">
        <v>191300</v>
      </c>
      <c r="R14" s="34"/>
      <c r="S14" s="384">
        <f t="shared" si="0"/>
        <v>15941.666666666666</v>
      </c>
      <c r="T14" s="580"/>
      <c r="U14" s="603"/>
      <c r="V14" s="604"/>
      <c r="W14" s="625"/>
      <c r="X14" s="604"/>
      <c r="Y14" s="625"/>
      <c r="Z14" s="605"/>
      <c r="AA14" s="34"/>
      <c r="AB14" s="34"/>
      <c r="AC14" s="34"/>
      <c r="AD14" s="34"/>
      <c r="AF14" s="109"/>
      <c r="AI14" s="109"/>
      <c r="AJ14" s="126"/>
    </row>
    <row r="15" spans="1:36" ht="12.95" customHeight="1" x14ac:dyDescent="0.2">
      <c r="A15" s="63"/>
      <c r="B15" s="30"/>
      <c r="C15" s="30"/>
      <c r="D15" s="30"/>
      <c r="E15" s="30"/>
      <c r="F15" s="135"/>
      <c r="G15" s="135"/>
      <c r="H15" s="381"/>
      <c r="I15" s="382"/>
      <c r="K15" s="153"/>
      <c r="L15" s="312"/>
      <c r="M15" s="154"/>
      <c r="N15" s="154"/>
      <c r="O15" s="448" t="s">
        <v>133</v>
      </c>
      <c r="P15" s="445">
        <v>17</v>
      </c>
      <c r="Q15" s="446">
        <v>207000</v>
      </c>
      <c r="R15" s="154"/>
      <c r="S15" s="447">
        <f t="shared" si="0"/>
        <v>17250</v>
      </c>
      <c r="T15" s="581"/>
      <c r="U15" s="603"/>
      <c r="V15" s="604"/>
      <c r="W15" s="625"/>
      <c r="X15" s="604"/>
      <c r="Y15" s="625"/>
      <c r="Z15" s="605"/>
      <c r="AA15" s="34"/>
      <c r="AB15" s="34"/>
      <c r="AC15" s="34"/>
      <c r="AD15" s="34"/>
      <c r="AF15" s="109"/>
      <c r="AI15" s="109"/>
      <c r="AJ15" s="126"/>
    </row>
    <row r="16" spans="1:36" ht="12.95" customHeight="1" thickBot="1" x14ac:dyDescent="0.25">
      <c r="A16" s="63"/>
      <c r="B16" s="30"/>
      <c r="C16" s="30"/>
      <c r="D16" s="30"/>
      <c r="E16" s="30"/>
      <c r="F16" s="135"/>
      <c r="G16" s="135"/>
      <c r="H16" s="381"/>
      <c r="I16" s="382"/>
      <c r="K16" s="153"/>
      <c r="L16" s="423"/>
      <c r="M16" s="424"/>
      <c r="N16" s="424"/>
      <c r="O16" s="425" t="s">
        <v>149</v>
      </c>
      <c r="P16" s="426">
        <v>18</v>
      </c>
      <c r="Q16" s="427">
        <v>196700</v>
      </c>
      <c r="R16" s="424"/>
      <c r="S16" s="428">
        <f t="shared" si="0"/>
        <v>16391.666666666668</v>
      </c>
      <c r="T16" s="582"/>
      <c r="U16" s="591"/>
      <c r="V16" s="592"/>
      <c r="W16" s="592"/>
      <c r="X16" s="592"/>
      <c r="Y16" s="592"/>
      <c r="Z16" s="593"/>
      <c r="AA16" s="34"/>
      <c r="AB16" s="34"/>
      <c r="AC16" s="34"/>
      <c r="AD16" s="34"/>
      <c r="AF16" s="109"/>
      <c r="AI16" s="109"/>
      <c r="AJ16" s="126"/>
    </row>
    <row r="17" spans="1:36" ht="12.95" customHeight="1" thickBot="1" x14ac:dyDescent="0.25">
      <c r="A17" s="63"/>
      <c r="B17" s="30"/>
      <c r="C17" s="30"/>
      <c r="D17" s="30"/>
      <c r="E17" s="30"/>
      <c r="F17" s="135"/>
      <c r="G17" s="135"/>
      <c r="H17" s="381"/>
      <c r="I17" s="382"/>
      <c r="K17" s="153"/>
      <c r="L17" s="312"/>
      <c r="M17" s="154"/>
      <c r="N17" s="154"/>
      <c r="O17" s="444" t="s">
        <v>137</v>
      </c>
      <c r="P17" s="445">
        <v>19</v>
      </c>
      <c r="Q17" s="446">
        <v>199700</v>
      </c>
      <c r="R17" s="154"/>
      <c r="S17" s="447">
        <f t="shared" si="0"/>
        <v>16641.666666666668</v>
      </c>
      <c r="T17" s="581"/>
      <c r="U17" s="623" t="s">
        <v>205</v>
      </c>
      <c r="V17" s="624"/>
      <c r="W17" s="595" t="s">
        <v>202</v>
      </c>
      <c r="X17" s="607" t="s">
        <v>40</v>
      </c>
      <c r="Y17" s="595" t="s">
        <v>203</v>
      </c>
      <c r="Z17" s="602"/>
      <c r="AA17" s="34"/>
      <c r="AB17" s="34"/>
      <c r="AC17" s="34"/>
      <c r="AD17" s="34"/>
      <c r="AF17" s="109"/>
      <c r="AI17" s="109"/>
      <c r="AJ17" s="126"/>
    </row>
    <row r="18" spans="1:36" ht="12.95" customHeight="1" thickBot="1" x14ac:dyDescent="0.25">
      <c r="A18" s="63"/>
      <c r="B18" s="30"/>
      <c r="C18" s="30"/>
      <c r="D18" s="30"/>
      <c r="E18" s="30"/>
      <c r="F18" s="135"/>
      <c r="G18" s="135"/>
      <c r="H18" s="381"/>
      <c r="I18" s="382"/>
      <c r="K18" s="153"/>
      <c r="L18" s="312"/>
      <c r="M18" s="154"/>
      <c r="N18" s="154"/>
      <c r="O18" s="444" t="s">
        <v>210</v>
      </c>
      <c r="P18" s="445">
        <v>20</v>
      </c>
      <c r="Q18" s="446">
        <v>179700</v>
      </c>
      <c r="R18" s="154"/>
      <c r="S18" s="447">
        <f t="shared" si="0"/>
        <v>14975</v>
      </c>
      <c r="T18" s="581"/>
      <c r="U18" s="530" t="s">
        <v>191</v>
      </c>
      <c r="V18" s="531" t="s">
        <v>192</v>
      </c>
      <c r="W18" s="532" t="s">
        <v>193</v>
      </c>
      <c r="X18" s="531" t="s">
        <v>197</v>
      </c>
      <c r="Y18" s="531" t="s">
        <v>198</v>
      </c>
      <c r="Z18" s="600" t="s">
        <v>200</v>
      </c>
      <c r="AA18" s="34"/>
      <c r="AB18" s="34"/>
      <c r="AC18" s="34"/>
      <c r="AD18" s="34"/>
      <c r="AF18" s="109"/>
      <c r="AI18" s="109"/>
      <c r="AJ18" s="126"/>
    </row>
    <row r="19" spans="1:36" ht="12.95" customHeight="1" x14ac:dyDescent="0.2">
      <c r="A19" s="63"/>
      <c r="B19" s="30"/>
      <c r="C19" s="30"/>
      <c r="D19" s="30"/>
      <c r="E19" s="30"/>
      <c r="F19" s="135"/>
      <c r="G19" s="135"/>
      <c r="H19" s="381"/>
      <c r="I19" s="382"/>
      <c r="K19" s="153"/>
      <c r="L19" s="312"/>
      <c r="M19" s="154"/>
      <c r="N19" s="154"/>
      <c r="O19" s="444" t="s">
        <v>180</v>
      </c>
      <c r="P19" s="445">
        <v>21</v>
      </c>
      <c r="Q19" s="446">
        <v>221000</v>
      </c>
      <c r="R19" s="154"/>
      <c r="S19" s="447">
        <f t="shared" ref="S19" si="1">Q19/12</f>
        <v>18416.666666666668</v>
      </c>
      <c r="T19" s="581"/>
      <c r="U19" s="630"/>
      <c r="V19" s="631"/>
      <c r="W19" s="631"/>
      <c r="X19" s="631"/>
      <c r="Y19" s="632"/>
      <c r="Z19" s="633"/>
      <c r="AA19" s="34"/>
      <c r="AB19" s="34"/>
      <c r="AC19" s="34"/>
      <c r="AD19" s="34"/>
      <c r="AF19" s="109"/>
      <c r="AI19" s="109"/>
      <c r="AJ19" s="126"/>
    </row>
    <row r="20" spans="1:36" ht="12.95" customHeight="1" x14ac:dyDescent="0.2">
      <c r="A20" s="63"/>
      <c r="B20" s="30"/>
      <c r="C20" s="30"/>
      <c r="D20" s="30"/>
      <c r="E20" s="30"/>
      <c r="F20" s="135"/>
      <c r="G20" s="135"/>
      <c r="H20" s="381"/>
      <c r="I20" s="382"/>
      <c r="K20" s="153"/>
      <c r="L20" s="196"/>
      <c r="M20" s="412"/>
      <c r="N20" s="412"/>
      <c r="O20" s="443" t="s">
        <v>209</v>
      </c>
      <c r="P20" s="413">
        <v>22</v>
      </c>
      <c r="Q20" s="414">
        <v>181500</v>
      </c>
      <c r="R20" s="412"/>
      <c r="S20" s="415">
        <f t="shared" si="0"/>
        <v>15125</v>
      </c>
      <c r="T20" s="581"/>
      <c r="U20" s="603"/>
      <c r="V20" s="604"/>
      <c r="W20" s="625"/>
      <c r="X20" s="604"/>
      <c r="Y20" s="625"/>
      <c r="Z20" s="605"/>
      <c r="AA20" s="34"/>
      <c r="AB20" s="34"/>
      <c r="AC20" s="34"/>
      <c r="AD20" s="34"/>
      <c r="AF20" s="109"/>
      <c r="AI20" s="109"/>
      <c r="AJ20" s="126"/>
    </row>
    <row r="21" spans="1:36" ht="12.95" customHeight="1" x14ac:dyDescent="0.2">
      <c r="A21" s="63"/>
      <c r="B21" s="30"/>
      <c r="C21" s="30"/>
      <c r="D21" s="30"/>
      <c r="E21" s="30"/>
      <c r="F21" s="135"/>
      <c r="G21" s="706"/>
      <c r="H21" s="707"/>
      <c r="I21" s="708"/>
      <c r="K21" s="153"/>
      <c r="L21" s="52"/>
      <c r="M21" s="34"/>
      <c r="N21" s="34"/>
      <c r="O21" s="326"/>
      <c r="P21" s="359"/>
      <c r="Q21" s="87"/>
      <c r="R21" s="34"/>
      <c r="S21" s="384"/>
      <c r="T21" s="580"/>
      <c r="U21" s="603"/>
      <c r="V21" s="604"/>
      <c r="W21" s="625"/>
      <c r="X21" s="604"/>
      <c r="Y21" s="625"/>
      <c r="Z21" s="605"/>
      <c r="AA21" s="34"/>
      <c r="AB21" s="34"/>
      <c r="AE21" s="109"/>
      <c r="AF21" s="126"/>
    </row>
    <row r="22" spans="1:36" ht="12.75" customHeight="1" x14ac:dyDescent="0.2">
      <c r="A22" s="63"/>
      <c r="B22" s="30"/>
      <c r="C22" s="30"/>
      <c r="D22" s="30"/>
      <c r="E22" s="30"/>
      <c r="F22" s="135" t="s">
        <v>79</v>
      </c>
      <c r="G22" s="709"/>
      <c r="H22" s="710"/>
      <c r="I22" s="711"/>
      <c r="K22" s="154"/>
      <c r="L22" s="34"/>
      <c r="M22" s="34"/>
      <c r="N22" s="34"/>
      <c r="O22" s="71"/>
      <c r="P22" s="135" t="s">
        <v>69</v>
      </c>
      <c r="Q22" s="131" t="str">
        <f>IF(OR(Q33&gt;Fed_Limit,Q34&gt;Fed_Limit,Q35&gt;Fed_Limit,Q36&gt;Fed_Limit),"Yes","No")</f>
        <v>No</v>
      </c>
      <c r="R22" s="131"/>
      <c r="S22" s="79"/>
      <c r="T22" s="131"/>
      <c r="U22" s="603"/>
      <c r="V22" s="604"/>
      <c r="W22" s="625"/>
      <c r="X22" s="604"/>
      <c r="Y22" s="625"/>
      <c r="Z22" s="605"/>
      <c r="AA22" s="131"/>
      <c r="AB22" s="656" t="s">
        <v>36</v>
      </c>
      <c r="AC22" s="658"/>
      <c r="AD22" s="656" t="s">
        <v>34</v>
      </c>
      <c r="AE22" s="657"/>
      <c r="AF22" s="658"/>
    </row>
    <row r="23" spans="1:36" ht="18" customHeight="1" thickBot="1" x14ac:dyDescent="0.25">
      <c r="A23" s="148"/>
      <c r="B23" s="514"/>
      <c r="C23" s="514"/>
      <c r="D23" s="514"/>
      <c r="E23" s="36"/>
      <c r="F23" s="36"/>
      <c r="G23" s="36"/>
      <c r="H23" s="36"/>
      <c r="I23" s="36"/>
      <c r="J23" s="36"/>
      <c r="K23" s="36"/>
      <c r="L23" s="36"/>
      <c r="M23" s="36"/>
      <c r="N23" s="36"/>
      <c r="O23" s="36"/>
      <c r="P23" s="36"/>
      <c r="Q23" s="36"/>
      <c r="R23" s="36"/>
      <c r="S23" s="51"/>
      <c r="T23" s="34"/>
      <c r="U23" s="591"/>
      <c r="V23" s="592"/>
      <c r="W23" s="592"/>
      <c r="X23" s="592"/>
      <c r="Y23" s="592"/>
      <c r="Z23" s="593"/>
      <c r="AA23" s="34"/>
      <c r="AB23" s="122"/>
      <c r="AC23" s="102"/>
      <c r="AD23" s="101"/>
      <c r="AE23" s="101"/>
      <c r="AF23" s="102"/>
    </row>
    <row r="24" spans="1:36"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3" t="s">
        <v>201</v>
      </c>
      <c r="V24" s="626"/>
      <c r="W24" s="596" t="s">
        <v>202</v>
      </c>
      <c r="X24" s="608" t="s">
        <v>40</v>
      </c>
      <c r="Y24" s="598" t="s">
        <v>203</v>
      </c>
      <c r="Z24" s="599"/>
      <c r="AA24" s="34"/>
      <c r="AB24" s="122"/>
      <c r="AC24" s="102"/>
      <c r="AD24" s="101"/>
      <c r="AE24" s="101"/>
      <c r="AF24" s="102"/>
    </row>
    <row r="25" spans="1:36" ht="14.25" customHeight="1" thickBot="1" x14ac:dyDescent="0.25">
      <c r="A25" s="245"/>
      <c r="B25" s="400"/>
      <c r="C25" s="400"/>
      <c r="D25" s="400"/>
      <c r="E25" s="34"/>
      <c r="G25" s="55" t="s">
        <v>64</v>
      </c>
      <c r="H25" s="34"/>
      <c r="I25" s="34"/>
      <c r="J25" s="34"/>
      <c r="K25" s="34"/>
      <c r="L25" s="34"/>
      <c r="M25" s="34"/>
      <c r="N25" s="34"/>
      <c r="O25" s="34"/>
      <c r="P25" s="34"/>
      <c r="Q25" s="50"/>
      <c r="R25" s="34"/>
      <c r="S25" s="34"/>
      <c r="T25" s="34"/>
      <c r="U25" s="530" t="s">
        <v>191</v>
      </c>
      <c r="V25" s="531" t="s">
        <v>192</v>
      </c>
      <c r="W25" s="532" t="s">
        <v>193</v>
      </c>
      <c r="X25" s="531" t="s">
        <v>197</v>
      </c>
      <c r="Y25" s="531" t="s">
        <v>198</v>
      </c>
      <c r="Z25" s="600" t="s">
        <v>200</v>
      </c>
      <c r="AA25" s="34"/>
      <c r="AB25" s="122"/>
      <c r="AC25" s="102"/>
      <c r="AD25" s="101"/>
      <c r="AE25" s="101"/>
      <c r="AF25" s="102"/>
    </row>
    <row r="26" spans="1:36" ht="14.25" customHeight="1" x14ac:dyDescent="0.2">
      <c r="A26" s="63"/>
      <c r="B26" s="30"/>
      <c r="C26" s="30"/>
      <c r="D26" s="30"/>
      <c r="E26" s="400"/>
      <c r="G26" s="55"/>
      <c r="H26" s="389"/>
      <c r="I26" s="315" t="s">
        <v>80</v>
      </c>
      <c r="J26" s="135" t="s">
        <v>0</v>
      </c>
      <c r="K26" s="386">
        <f>IF(ISERROR(IF(H29="",H26/M37,H29)),0,IF(H29="",H26/M37,H29))</f>
        <v>0</v>
      </c>
      <c r="L26" s="34"/>
      <c r="M26" s="34"/>
      <c r="N26" s="34"/>
      <c r="O26" s="34"/>
      <c r="P26" s="34"/>
      <c r="Q26" s="50"/>
      <c r="R26" s="34"/>
      <c r="S26" s="34"/>
      <c r="T26" s="34"/>
      <c r="U26" s="603"/>
      <c r="V26" s="625"/>
      <c r="W26" s="625"/>
      <c r="X26" s="625"/>
      <c r="Y26" s="625"/>
      <c r="Z26" s="605"/>
      <c r="AA26" s="34"/>
      <c r="AB26" s="122"/>
      <c r="AC26" s="102"/>
      <c r="AD26" s="101"/>
      <c r="AE26" s="101"/>
      <c r="AF26" s="102"/>
    </row>
    <row r="27" spans="1:36" ht="14.25" customHeight="1" x14ac:dyDescent="0.2">
      <c r="A27" s="245"/>
      <c r="B27" s="400"/>
      <c r="C27" s="400"/>
      <c r="D27" s="400"/>
      <c r="E27" s="246"/>
      <c r="G27" s="34"/>
      <c r="H27" s="34"/>
      <c r="I27" s="34"/>
      <c r="K27" s="34"/>
      <c r="L27" s="34"/>
      <c r="M27" s="34"/>
      <c r="N27" s="34"/>
      <c r="O27" s="34"/>
      <c r="P27" s="34"/>
      <c r="Q27" s="50"/>
      <c r="R27" s="34"/>
      <c r="S27" s="34"/>
      <c r="T27" s="34"/>
      <c r="U27" s="603"/>
      <c r="V27" s="625"/>
      <c r="W27" s="625"/>
      <c r="X27" s="625"/>
      <c r="Y27" s="625"/>
      <c r="Z27" s="605"/>
      <c r="AA27" s="34"/>
      <c r="AB27" s="122"/>
      <c r="AC27" s="102"/>
      <c r="AD27" s="101"/>
      <c r="AE27" s="101"/>
      <c r="AF27" s="102"/>
    </row>
    <row r="28" spans="1:36" ht="13.5" customHeight="1" thickBot="1" x14ac:dyDescent="0.25">
      <c r="A28" s="244"/>
      <c r="B28" s="515"/>
      <c r="C28" s="515"/>
      <c r="D28" s="515"/>
      <c r="E28" s="34"/>
      <c r="G28" s="34" t="s">
        <v>65</v>
      </c>
      <c r="H28" s="34"/>
      <c r="I28" s="34"/>
      <c r="J28" s="135" t="s">
        <v>73</v>
      </c>
      <c r="K28" s="34"/>
      <c r="L28" s="34"/>
      <c r="M28" s="34"/>
      <c r="N28" s="34"/>
      <c r="O28" s="34"/>
      <c r="P28" s="34"/>
      <c r="Q28" s="50"/>
      <c r="R28" s="34"/>
      <c r="S28" s="34"/>
      <c r="T28" s="34"/>
      <c r="U28" s="606"/>
      <c r="V28" s="627"/>
      <c r="W28" s="627"/>
      <c r="X28" s="627"/>
      <c r="Y28" s="627"/>
      <c r="Z28" s="628"/>
      <c r="AA28" s="34"/>
      <c r="AB28" s="122"/>
      <c r="AC28" s="102"/>
      <c r="AD28" s="101"/>
      <c r="AE28" s="101"/>
      <c r="AF28" s="102"/>
    </row>
    <row r="29" spans="1:36" ht="13.5" customHeight="1" x14ac:dyDescent="0.2">
      <c r="A29" s="63"/>
      <c r="B29" s="30"/>
      <c r="C29" s="30"/>
      <c r="D29" s="30"/>
      <c r="E29" s="34"/>
      <c r="G29" s="34"/>
      <c r="H29" s="390"/>
      <c r="I29" s="206"/>
      <c r="K29" s="236">
        <f>IF(ISERROR(IF(H26="",H29*M37,H26)),0,IF(H26="",H29*M37,H26))</f>
        <v>0</v>
      </c>
      <c r="L29" s="34"/>
      <c r="M29" s="34"/>
      <c r="N29" s="34"/>
      <c r="O29" s="34"/>
      <c r="P29" s="34"/>
      <c r="Q29" s="50"/>
      <c r="R29" s="34"/>
      <c r="S29" s="34"/>
      <c r="T29" s="34"/>
      <c r="U29" s="34"/>
      <c r="V29" s="34"/>
      <c r="W29" s="34"/>
      <c r="X29" s="34"/>
      <c r="Y29" s="34"/>
      <c r="Z29" s="34"/>
      <c r="AA29" s="34"/>
      <c r="AB29" s="122"/>
      <c r="AC29" s="102"/>
      <c r="AD29" s="101"/>
      <c r="AE29" s="101"/>
      <c r="AF29" s="102"/>
    </row>
    <row r="30" spans="1:36" ht="13.5" thickBot="1" x14ac:dyDescent="0.25">
      <c r="A30" s="148"/>
      <c r="B30" s="514"/>
      <c r="C30" s="514"/>
      <c r="D30" s="514"/>
      <c r="E30" s="210"/>
      <c r="F30" s="210"/>
      <c r="G30" s="210"/>
      <c r="H30" s="235"/>
      <c r="I30" s="36"/>
      <c r="J30" s="36"/>
      <c r="K30" s="36"/>
      <c r="L30" s="36"/>
      <c r="M30" s="36"/>
      <c r="N30" s="36"/>
      <c r="O30" s="36"/>
      <c r="P30" s="36"/>
      <c r="Q30" s="51"/>
      <c r="AB30" s="123" t="s">
        <v>32</v>
      </c>
      <c r="AC30" s="103" t="s">
        <v>37</v>
      </c>
      <c r="AD30" s="119" t="s">
        <v>38</v>
      </c>
      <c r="AE30" s="121" t="s">
        <v>35</v>
      </c>
      <c r="AF30" s="120" t="s">
        <v>33</v>
      </c>
    </row>
    <row r="31" spans="1:36" ht="13.5" thickTop="1" x14ac:dyDescent="0.2">
      <c r="A31" s="63"/>
      <c r="B31" s="30"/>
      <c r="C31" s="30"/>
      <c r="D31" s="30"/>
      <c r="E31" s="34"/>
      <c r="G31" s="143" t="s">
        <v>43</v>
      </c>
      <c r="H31" s="391"/>
      <c r="I31" s="250" t="s">
        <v>80</v>
      </c>
      <c r="J31" s="155"/>
      <c r="K31" s="155"/>
      <c r="L31" s="264"/>
      <c r="M31" s="138" t="s">
        <v>42</v>
      </c>
      <c r="N31" s="92"/>
      <c r="O31" s="92"/>
      <c r="P31" s="92"/>
      <c r="Q31" s="139"/>
      <c r="R31" s="85" t="s">
        <v>40</v>
      </c>
      <c r="S31" s="85"/>
      <c r="T31" s="85"/>
      <c r="U31" s="85"/>
      <c r="V31" s="85"/>
      <c r="W31" s="85"/>
      <c r="X31" s="85"/>
      <c r="Y31" s="85"/>
      <c r="Z31" s="85"/>
      <c r="AA31" s="85"/>
      <c r="AB31" s="112" t="s">
        <v>8</v>
      </c>
      <c r="AC31" s="105">
        <f t="array" ref="AC31">SUM(IF($A$42:$A$67&lt;&gt;"x",$M$42:$M$67,0))</f>
        <v>0</v>
      </c>
      <c r="AD31" s="237">
        <f>AC31*$Q$36</f>
        <v>0</v>
      </c>
      <c r="AE31" s="237">
        <f>AI89*Fed_Limit</f>
        <v>0</v>
      </c>
      <c r="AF31" s="83">
        <f>AJ89*12</f>
        <v>0</v>
      </c>
    </row>
    <row r="32" spans="1:36" ht="15" x14ac:dyDescent="0.25">
      <c r="A32" s="63"/>
      <c r="B32" s="30"/>
      <c r="C32" s="30"/>
      <c r="D32" s="30"/>
      <c r="E32" s="34"/>
      <c r="G32" s="135" t="s">
        <v>1</v>
      </c>
      <c r="H32" s="392"/>
      <c r="I32" s="250" t="s">
        <v>80</v>
      </c>
      <c r="K32" s="156"/>
      <c r="L32" s="55"/>
      <c r="M32" s="417" t="s">
        <v>139</v>
      </c>
      <c r="N32" s="56" t="s">
        <v>3</v>
      </c>
      <c r="O32" s="56" t="s">
        <v>4</v>
      </c>
      <c r="P32" s="56" t="s">
        <v>5</v>
      </c>
      <c r="Q32" s="57" t="s">
        <v>6</v>
      </c>
      <c r="R32" s="131"/>
      <c r="S32" s="131"/>
      <c r="T32" s="131"/>
      <c r="U32" s="131"/>
      <c r="V32" s="131"/>
      <c r="W32" s="131"/>
      <c r="X32" s="131"/>
      <c r="Y32" s="131"/>
      <c r="Z32" s="131"/>
      <c r="AA32" s="131"/>
      <c r="AB32" s="113" t="s">
        <v>3</v>
      </c>
      <c r="AC32" s="106">
        <f t="array" ref="AC32">SUM(IF($A$42:$A$67&lt;&gt;"x",$N$42:$N$67,0))</f>
        <v>0</v>
      </c>
      <c r="AD32" s="238">
        <f>AC32*$Q$36</f>
        <v>0</v>
      </c>
      <c r="AE32" s="238">
        <f>AI90*Fed_Limit</f>
        <v>0</v>
      </c>
      <c r="AF32" s="98">
        <f>AJ90*12</f>
        <v>0</v>
      </c>
    </row>
    <row r="33" spans="1:37" x14ac:dyDescent="0.2">
      <c r="A33" s="270"/>
      <c r="B33" s="55"/>
      <c r="C33" s="55"/>
      <c r="D33" s="55"/>
      <c r="E33" s="55"/>
      <c r="G33" s="135" t="s">
        <v>85</v>
      </c>
      <c r="H33" s="393"/>
      <c r="I33" s="250" t="s">
        <v>80</v>
      </c>
      <c r="K33" s="156" t="s">
        <v>83</v>
      </c>
      <c r="L33" s="55"/>
      <c r="M33" s="398"/>
      <c r="N33" s="38">
        <f>SUM(Instr_Tot_HST_off)</f>
        <v>0</v>
      </c>
      <c r="O33" s="38">
        <f>IF(Scale_Off&gt;=4,SUM(Instr_Tot_HSR_off),0)</f>
        <v>0</v>
      </c>
      <c r="P33" s="38">
        <f>((Q33-(Instr_base_Off+SUM(Instr_Tot_HST_off)+SUM(Instr_Tot_HSR_off))))</f>
        <v>0</v>
      </c>
      <c r="Q33" s="230">
        <f>M33*K26</f>
        <v>0</v>
      </c>
      <c r="R33" s="131"/>
      <c r="S33" s="131"/>
      <c r="T33" s="131"/>
      <c r="U33" s="131"/>
      <c r="V33" s="131"/>
      <c r="W33" s="131"/>
      <c r="X33" s="131"/>
      <c r="Y33" s="131"/>
      <c r="Z33" s="131"/>
      <c r="AA33" s="131"/>
      <c r="AB33" s="113"/>
      <c r="AC33" s="106"/>
      <c r="AD33" s="238"/>
      <c r="AE33" s="238"/>
      <c r="AF33" s="98"/>
    </row>
    <row r="34" spans="1:37" x14ac:dyDescent="0.2">
      <c r="A34" s="63"/>
      <c r="B34" s="30"/>
      <c r="C34" s="30"/>
      <c r="D34" s="30"/>
      <c r="E34" s="34"/>
      <c r="G34" s="135" t="s">
        <v>66</v>
      </c>
      <c r="H34" s="393"/>
      <c r="I34" s="156"/>
      <c r="J34" s="156"/>
      <c r="K34" s="242" t="s">
        <v>75</v>
      </c>
      <c r="L34" s="55"/>
      <c r="M34" s="387"/>
      <c r="N34" s="38">
        <f>SUM(Asst_Tot_HST_Off)</f>
        <v>0</v>
      </c>
      <c r="O34" s="38">
        <f>IF(Scale_Off&gt;=4,SUM(Asst_Tot_HSR_Off),0)</f>
        <v>0</v>
      </c>
      <c r="P34" s="38">
        <f>((Q34-(Asst_base_Off+SUM(Asst_Tot_HST_Off)+SUM(Asst_Tot_HSR_Off))))</f>
        <v>0</v>
      </c>
      <c r="Q34" s="230">
        <f>M34*K26</f>
        <v>0</v>
      </c>
      <c r="R34" s="48"/>
      <c r="S34" s="48"/>
      <c r="T34" s="48"/>
      <c r="U34" s="48"/>
      <c r="V34" s="48"/>
      <c r="W34" s="48"/>
      <c r="X34" s="48"/>
      <c r="Y34" s="159"/>
      <c r="Z34" s="149"/>
      <c r="AA34" s="48"/>
      <c r="AB34" s="113" t="s">
        <v>4</v>
      </c>
      <c r="AC34" s="106">
        <f t="array" ref="AC34">SUM(IF($A$42:$A$67&lt;&gt;"x",$O$42:$O$67,0))</f>
        <v>0</v>
      </c>
      <c r="AD34" s="238">
        <f>AC34*$Q$36</f>
        <v>0</v>
      </c>
      <c r="AE34" s="238">
        <f>AI91*Fed_Limit</f>
        <v>0</v>
      </c>
      <c r="AF34" s="98">
        <f>AJ91*12</f>
        <v>0</v>
      </c>
    </row>
    <row r="35" spans="1:37" x14ac:dyDescent="0.2">
      <c r="A35" s="63"/>
      <c r="B35" s="30"/>
      <c r="C35" s="30"/>
      <c r="D35" s="30"/>
      <c r="E35" s="34"/>
      <c r="G35" s="135" t="s">
        <v>67</v>
      </c>
      <c r="H35" s="393"/>
      <c r="I35" s="156"/>
      <c r="J35" s="156"/>
      <c r="K35" s="242" t="s">
        <v>76</v>
      </c>
      <c r="L35" s="55"/>
      <c r="M35" s="387"/>
      <c r="N35" s="38">
        <f>SUM(Assoc_Tot_HST_Off)</f>
        <v>0</v>
      </c>
      <c r="O35" s="38">
        <f>IF(Scale_Off&gt;=4,SUM(Assoc_Tot_HSR_Off),0)</f>
        <v>0</v>
      </c>
      <c r="P35" s="38">
        <f>(Q35-(Assoc_base_Off+SUM(Assoc_Tot_HST_Off)+SUM(Assoc_Tot_HSR_Off)))</f>
        <v>0</v>
      </c>
      <c r="Q35" s="230">
        <f>M35*K26</f>
        <v>0</v>
      </c>
      <c r="R35" s="48"/>
      <c r="S35" s="48"/>
      <c r="T35" s="48"/>
      <c r="U35" s="48"/>
      <c r="V35" s="48"/>
      <c r="W35" s="48"/>
      <c r="X35" s="48"/>
      <c r="Y35" s="48"/>
      <c r="Z35" s="48"/>
      <c r="AA35" s="48"/>
      <c r="AB35" s="114" t="s">
        <v>5</v>
      </c>
      <c r="AC35" s="107">
        <f t="array" ref="AC35">SUM(IF($A$42:$A$67&lt;&gt;"x",$P$42:$P$67,0))</f>
        <v>0</v>
      </c>
      <c r="AD35" s="239">
        <f>AC35*$Q$36</f>
        <v>0</v>
      </c>
      <c r="AE35" s="239">
        <f>AI92*Fed_Limit</f>
        <v>0</v>
      </c>
      <c r="AF35" s="100">
        <f>AJ92*12</f>
        <v>0</v>
      </c>
    </row>
    <row r="36" spans="1:37" ht="13.5" thickBot="1" x14ac:dyDescent="0.25">
      <c r="A36" s="148"/>
      <c r="B36" s="514"/>
      <c r="C36" s="514"/>
      <c r="D36" s="514"/>
      <c r="E36" s="36"/>
      <c r="F36" s="36"/>
      <c r="G36" s="158" t="s">
        <v>68</v>
      </c>
      <c r="H36" s="394"/>
      <c r="I36" s="157"/>
      <c r="J36" s="157"/>
      <c r="K36" s="243" t="s">
        <v>77</v>
      </c>
      <c r="L36" s="240"/>
      <c r="M36" s="399"/>
      <c r="N36" s="47">
        <f>SUM(Prof_Tot_HST_Off)</f>
        <v>0</v>
      </c>
      <c r="O36" s="47">
        <f>IF(Scale_Off&gt;=4,SUM(Prof_Tot_HSR_Off),0)</f>
        <v>0</v>
      </c>
      <c r="P36" s="40">
        <f>(Q36-(Prof_base_Off+SUM(Prof_Tot_HST_Off)+SUM(Prof_Tot_HSR_Off)))</f>
        <v>0</v>
      </c>
      <c r="Q36" s="212">
        <f>M36*K26</f>
        <v>0</v>
      </c>
      <c r="R36" s="129"/>
      <c r="S36" s="129"/>
      <c r="T36" s="129"/>
      <c r="U36" s="129"/>
      <c r="V36" s="129"/>
      <c r="W36" s="129"/>
      <c r="X36" s="129"/>
      <c r="Y36" s="129"/>
      <c r="Z36" s="129"/>
      <c r="AA36" s="129"/>
      <c r="AB36" s="124" t="s">
        <v>6</v>
      </c>
      <c r="AC36" s="125">
        <f>SUM(AC31:AC35)</f>
        <v>0</v>
      </c>
      <c r="AD36" s="118">
        <f>SUM(AD31:AD35)</f>
        <v>0</v>
      </c>
      <c r="AE36" s="118">
        <f>SUM(AE31:AE35)</f>
        <v>0</v>
      </c>
      <c r="AF36" s="104">
        <f>SUM(AF31:AF35)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8" t="s">
        <v>6</v>
      </c>
      <c r="AC37" s="108"/>
      <c r="AD37" s="99"/>
      <c r="AE37" s="100"/>
      <c r="AF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F38" s="34"/>
      <c r="AG38" s="48"/>
      <c r="AH38" s="48"/>
      <c r="AI38" s="48"/>
      <c r="AJ38" s="129"/>
    </row>
    <row r="39" spans="1:37" ht="13.5" thickBot="1" x14ac:dyDescent="0.25">
      <c r="A39" s="251" t="s">
        <v>80</v>
      </c>
      <c r="B39" s="251"/>
      <c r="C39" s="251"/>
      <c r="D39" s="251"/>
      <c r="J39" s="353"/>
      <c r="L39" s="351" t="s">
        <v>116</v>
      </c>
      <c r="M39" s="352">
        <f>ROUND(IF(Q37&gt;0,M37/Q37*H31,0),4)</f>
        <v>0</v>
      </c>
      <c r="N39" s="352">
        <f>ROUND(IF(Q37&gt;0,N37/Q37*H31,0),4)</f>
        <v>0</v>
      </c>
      <c r="O39" s="352">
        <f>ROUND(IF(Q37&gt;0,O37/Q37*H31,0),4)</f>
        <v>0</v>
      </c>
      <c r="P39" s="352">
        <f>SUM(Q39-O39-N39-M39)</f>
        <v>0</v>
      </c>
      <c r="Q39" s="352">
        <f>H31</f>
        <v>0</v>
      </c>
      <c r="R39" s="251" t="s">
        <v>80</v>
      </c>
      <c r="Y39" s="136"/>
      <c r="Z39" s="136"/>
      <c r="AA39" s="136"/>
      <c r="AB39" s="136"/>
      <c r="AC39" s="136"/>
      <c r="AD39" s="136"/>
      <c r="AK39" s="53"/>
    </row>
    <row r="40" spans="1:37" ht="13.5" thickBot="1" x14ac:dyDescent="0.25">
      <c r="A40" s="568" t="s">
        <v>49</v>
      </c>
      <c r="B40" s="569"/>
      <c r="C40" s="569"/>
      <c r="D40" s="569"/>
      <c r="E40" s="570"/>
      <c r="F40" s="571"/>
      <c r="G40" s="572"/>
      <c r="H40" s="573"/>
      <c r="I40" s="43"/>
      <c r="J40" s="43"/>
      <c r="K40" s="43"/>
      <c r="L40" s="44"/>
      <c r="M40" s="572" t="s">
        <v>7</v>
      </c>
      <c r="N40" s="43"/>
      <c r="O40" s="43"/>
      <c r="P40" s="44"/>
      <c r="Q40" s="19"/>
      <c r="R40" s="34"/>
      <c r="S40" s="341" t="s">
        <v>86</v>
      </c>
      <c r="T40" s="587"/>
      <c r="U40" s="587"/>
      <c r="V40" s="587"/>
      <c r="W40" s="588"/>
      <c r="X40" s="85"/>
      <c r="Y40" s="85"/>
      <c r="Z40" s="132" t="s">
        <v>40</v>
      </c>
      <c r="AA40" s="85" t="s">
        <v>40</v>
      </c>
      <c r="AB40" s="6"/>
      <c r="AC40" s="6"/>
      <c r="AD40" s="6"/>
      <c r="AE40" s="5"/>
    </row>
    <row r="41" spans="1:37" ht="40.5" customHeight="1" thickBot="1" x14ac:dyDescent="0.25">
      <c r="A41" s="564" t="s">
        <v>46</v>
      </c>
      <c r="B41" s="565" t="s">
        <v>191</v>
      </c>
      <c r="C41" s="222" t="s">
        <v>192</v>
      </c>
      <c r="D41" s="565" t="s">
        <v>193</v>
      </c>
      <c r="E41" s="222" t="s">
        <v>194</v>
      </c>
      <c r="F41" s="222" t="s">
        <v>195</v>
      </c>
      <c r="G41" s="222" t="s">
        <v>196</v>
      </c>
      <c r="H41" s="223" t="s">
        <v>50</v>
      </c>
      <c r="I41" s="224" t="s">
        <v>47</v>
      </c>
      <c r="J41" s="224" t="s">
        <v>88</v>
      </c>
      <c r="K41" s="224" t="s">
        <v>87</v>
      </c>
      <c r="L41" s="225" t="s">
        <v>48</v>
      </c>
      <c r="M41" s="566" t="s">
        <v>140</v>
      </c>
      <c r="N41" s="462" t="s">
        <v>3</v>
      </c>
      <c r="O41" s="462" t="s">
        <v>4</v>
      </c>
      <c r="P41" s="567" t="s">
        <v>5</v>
      </c>
      <c r="Q41" s="577" t="s">
        <v>9</v>
      </c>
      <c r="R41" s="132"/>
      <c r="S41" s="419" t="s">
        <v>141</v>
      </c>
      <c r="T41" s="58" t="s">
        <v>16</v>
      </c>
      <c r="U41" s="58" t="s">
        <v>41</v>
      </c>
      <c r="V41" s="271" t="s">
        <v>17</v>
      </c>
      <c r="W41" s="518" t="s">
        <v>6</v>
      </c>
      <c r="X41" s="132"/>
      <c r="Y41" s="132"/>
      <c r="AB41" s="4" t="s">
        <v>11</v>
      </c>
      <c r="AC41" s="6"/>
      <c r="AD41" s="6"/>
      <c r="AE41" s="5"/>
    </row>
    <row r="42" spans="1:37" ht="2.25" customHeight="1" thickBot="1" x14ac:dyDescent="0.25">
      <c r="A42" s="162"/>
      <c r="B42" s="30"/>
      <c r="C42" s="30"/>
      <c r="D42" s="27"/>
      <c r="E42" s="16"/>
      <c r="F42" s="34"/>
      <c r="G42" s="34"/>
      <c r="H42" s="34"/>
      <c r="I42" s="34"/>
      <c r="J42" s="34"/>
      <c r="K42" s="34"/>
      <c r="L42" s="146"/>
      <c r="M42" s="165"/>
      <c r="N42" s="166"/>
      <c r="O42" s="166"/>
      <c r="P42" s="166"/>
      <c r="Q42" s="55"/>
      <c r="R42" s="55"/>
      <c r="S42" s="459"/>
      <c r="T42" s="217"/>
      <c r="U42" s="217"/>
      <c r="V42" s="217"/>
      <c r="W42" s="272"/>
      <c r="X42" s="55"/>
      <c r="Y42" s="55"/>
      <c r="Z42" s="1"/>
    </row>
    <row r="43" spans="1:37" x14ac:dyDescent="0.2">
      <c r="A43" s="521"/>
      <c r="B43" s="536"/>
      <c r="C43" s="536"/>
      <c r="D43" s="537"/>
      <c r="E43" s="538"/>
      <c r="F43" s="539"/>
      <c r="G43" s="537"/>
      <c r="H43" s="390"/>
      <c r="I43" s="395"/>
      <c r="J43" s="396"/>
      <c r="K43" s="161">
        <f t="shared" ref="K43:K67" si="2">IF(ISERROR(IF(A43="",L43*(Annual_Salary/12),L43*(VLOOKUP(A43,SalaryLimits,2,FALSE))/12)),0,IF(A43="",L43*(Annual_Salary/12),L43*(VLOOKUP(A43,SalaryLimits,2,FALSE))/12))</f>
        <v>0</v>
      </c>
      <c r="L43" s="332">
        <f t="shared" ref="L43:L67" si="3">IF(ISERROR(ROUND(IF(AND(I43="",A43=""),J43/(Annual_Salary/12),IF(AND(I43="",A43&lt;&gt;""),J43/(VLOOKUP(A43,SalaryLimits,2,FALSE)/12),I43)),4)),0,ROUND(IF(AND(I43="",A43=""),J43/(Annual_Salary/12),IF(AND(I43="",A43&lt;&gt;""),J43/(VLOOKUP(A43,SalaryLimits,2,FALSE)/12),I43)),4))</f>
        <v>0</v>
      </c>
      <c r="M43" s="163">
        <f t="shared" ref="M43:M60" si="4">IF(ISERROR(IF(L43&lt;M84,L43,M84)),0,IF(L43&lt;M84,L43,M84))</f>
        <v>0</v>
      </c>
      <c r="N43" s="114">
        <f t="shared" ref="N43:N60" si="5">IF(ISERROR(IF(AB43&lt;N84,AB43,N84)),0,IF(AB43&lt;N84,AB43,N84))</f>
        <v>0</v>
      </c>
      <c r="O43" s="114">
        <f t="shared" ref="O43:O60" si="6">IF(ISERROR(IF(AC43&lt;O84,AC43,O84)),0,IF(AC43&lt;O84,AC43,O84))</f>
        <v>0</v>
      </c>
      <c r="P43" s="164">
        <f t="shared" ref="P43:P60" si="7">IF(ISERROR(IF(AD43&lt;P84,AD43,P84)),0,IF(AD43&lt;P84,AD43,P84))</f>
        <v>0</v>
      </c>
      <c r="Q43" s="220">
        <f t="shared" ref="Q43:Q67" si="8">SUM(M43:P43)</f>
        <v>0</v>
      </c>
      <c r="R43" s="110"/>
      <c r="S43" s="137">
        <f t="shared" ref="S43:S67" si="9">IF(OR(OverCAP="No",A43=""),0,(M43*(Annual_Salary/12))-(M43*(VLOOKUP(A43,SalaryLimits,2,FALSE)/12)))</f>
        <v>0</v>
      </c>
      <c r="T43" s="137">
        <f t="shared" ref="T43:T67" si="10">IF(OR(OverCAP="No",A43=""),0,(N43*(Annual_Salary/12))-(N43*(VLOOKUP(A43,SalaryLimits,2,FALSE)/12)))</f>
        <v>0</v>
      </c>
      <c r="U43" s="137">
        <f t="shared" ref="U43:U67" si="11">IF(OR(OverCAP="No",A43=""),0,(O43*(Annual_Salary/12))-(O43*(VLOOKUP(A43,SalaryLimits,2,FALSE)/12)))</f>
        <v>0</v>
      </c>
      <c r="V43" s="137">
        <f t="shared" ref="V43:V67" si="12">IF(OR(OverCAP="No",A43=""),0,(P43*(Annual_Salary/12))-(P43*(VLOOKUP(A43,SalaryLimits,2,FALSE)/12)))</f>
        <v>0</v>
      </c>
      <c r="W43" s="584">
        <f t="shared" ref="W43:W67" si="13">SUM(S43:V43)</f>
        <v>0</v>
      </c>
      <c r="X43" s="213"/>
      <c r="Y43" s="213"/>
      <c r="Z43" s="1"/>
      <c r="AB43" s="67">
        <f t="shared" ref="AB43:AB67" si="14">L43-M43</f>
        <v>0</v>
      </c>
      <c r="AC43" s="68">
        <f t="shared" ref="AC43:AC67" si="15">L43-M43-N43</f>
        <v>0</v>
      </c>
      <c r="AD43" s="69">
        <f t="shared" ref="AD43:AD67" si="16">L43-M43-N43-O43</f>
        <v>0</v>
      </c>
      <c r="AE43" s="68">
        <f t="shared" ref="AE43:AE67" si="17">L43-M43-N43-O43-P43</f>
        <v>0</v>
      </c>
    </row>
    <row r="44" spans="1:37" x14ac:dyDescent="0.2">
      <c r="A44" s="388"/>
      <c r="B44" s="536"/>
      <c r="C44" s="536"/>
      <c r="D44" s="537"/>
      <c r="E44" s="538"/>
      <c r="F44" s="539"/>
      <c r="G44" s="537"/>
      <c r="H44" s="390"/>
      <c r="I44" s="395"/>
      <c r="J44" s="397"/>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si="13"/>
        <v>0</v>
      </c>
      <c r="X44" s="213"/>
      <c r="Y44" s="213"/>
      <c r="Z44" s="1"/>
      <c r="AB44" s="67">
        <f t="shared" si="14"/>
        <v>0</v>
      </c>
      <c r="AC44" s="68">
        <f t="shared" si="15"/>
        <v>0</v>
      </c>
      <c r="AD44" s="69">
        <f t="shared" si="16"/>
        <v>0</v>
      </c>
      <c r="AE44" s="68">
        <f t="shared" si="17"/>
        <v>0</v>
      </c>
    </row>
    <row r="45" spans="1:37" x14ac:dyDescent="0.2">
      <c r="A45" s="521"/>
      <c r="B45" s="536"/>
      <c r="C45" s="536"/>
      <c r="D45" s="537"/>
      <c r="E45" s="538"/>
      <c r="F45" s="539"/>
      <c r="G45" s="537"/>
      <c r="H45" s="390"/>
      <c r="I45" s="395"/>
      <c r="J45" s="397"/>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3"/>
        <v>0</v>
      </c>
      <c r="X45" s="213"/>
      <c r="Y45" s="213"/>
      <c r="Z45" s="1"/>
      <c r="AB45" s="67">
        <f t="shared" si="14"/>
        <v>0</v>
      </c>
      <c r="AC45" s="68">
        <f t="shared" si="15"/>
        <v>0</v>
      </c>
      <c r="AD45" s="69">
        <f t="shared" si="16"/>
        <v>0</v>
      </c>
      <c r="AE45" s="68">
        <f t="shared" si="17"/>
        <v>0</v>
      </c>
    </row>
    <row r="46" spans="1:37" x14ac:dyDescent="0.2">
      <c r="A46" s="521"/>
      <c r="B46" s="536"/>
      <c r="C46" s="536"/>
      <c r="D46" s="537"/>
      <c r="E46" s="538"/>
      <c r="F46" s="539"/>
      <c r="G46" s="537"/>
      <c r="H46" s="390"/>
      <c r="I46" s="395"/>
      <c r="J46" s="397"/>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3"/>
        <v>0</v>
      </c>
      <c r="X46" s="213"/>
      <c r="Y46" s="213"/>
      <c r="Z46" s="1"/>
      <c r="AB46" s="67">
        <f t="shared" si="14"/>
        <v>0</v>
      </c>
      <c r="AC46" s="68">
        <f t="shared" si="15"/>
        <v>0</v>
      </c>
      <c r="AD46" s="69">
        <f t="shared" si="16"/>
        <v>0</v>
      </c>
      <c r="AE46" s="68">
        <f t="shared" si="17"/>
        <v>0</v>
      </c>
    </row>
    <row r="47" spans="1:37" x14ac:dyDescent="0.2">
      <c r="A47" s="521"/>
      <c r="B47" s="536"/>
      <c r="C47" s="536"/>
      <c r="D47" s="537"/>
      <c r="E47" s="538"/>
      <c r="F47" s="539"/>
      <c r="G47" s="537"/>
      <c r="H47" s="390"/>
      <c r="I47" s="395"/>
      <c r="J47" s="397"/>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3"/>
        <v>0</v>
      </c>
      <c r="X47" s="213"/>
      <c r="Y47" s="213"/>
      <c r="Z47" s="1"/>
      <c r="AB47" s="67">
        <f t="shared" si="14"/>
        <v>0</v>
      </c>
      <c r="AC47" s="68">
        <f t="shared" si="15"/>
        <v>0</v>
      </c>
      <c r="AD47" s="69">
        <f t="shared" si="16"/>
        <v>0</v>
      </c>
      <c r="AE47" s="68">
        <f t="shared" si="17"/>
        <v>0</v>
      </c>
    </row>
    <row r="48" spans="1:37" x14ac:dyDescent="0.2">
      <c r="A48" s="521"/>
      <c r="B48" s="536"/>
      <c r="C48" s="536"/>
      <c r="D48" s="537"/>
      <c r="E48" s="538"/>
      <c r="F48" s="539"/>
      <c r="G48" s="537"/>
      <c r="H48" s="390"/>
      <c r="I48" s="395"/>
      <c r="J48" s="397"/>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3"/>
        <v>0</v>
      </c>
      <c r="X48" s="213"/>
      <c r="Y48" s="213"/>
      <c r="Z48" s="1"/>
      <c r="AB48" s="67">
        <f t="shared" si="14"/>
        <v>0</v>
      </c>
      <c r="AC48" s="68">
        <f t="shared" si="15"/>
        <v>0</v>
      </c>
      <c r="AD48" s="69">
        <f t="shared" si="16"/>
        <v>0</v>
      </c>
      <c r="AE48" s="68">
        <f t="shared" si="17"/>
        <v>0</v>
      </c>
    </row>
    <row r="49" spans="1:33" x14ac:dyDescent="0.2">
      <c r="A49" s="521"/>
      <c r="B49" s="536"/>
      <c r="C49" s="536"/>
      <c r="D49" s="537"/>
      <c r="E49" s="538"/>
      <c r="F49" s="539"/>
      <c r="G49" s="537"/>
      <c r="H49" s="390"/>
      <c r="I49" s="395"/>
      <c r="J49" s="397"/>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3"/>
        <v>0</v>
      </c>
      <c r="X49" s="213"/>
      <c r="Y49" s="213"/>
      <c r="Z49" s="1"/>
      <c r="AB49" s="67">
        <f t="shared" si="14"/>
        <v>0</v>
      </c>
      <c r="AC49" s="68">
        <f t="shared" si="15"/>
        <v>0</v>
      </c>
      <c r="AD49" s="69">
        <f t="shared" si="16"/>
        <v>0</v>
      </c>
      <c r="AE49" s="68">
        <f t="shared" si="17"/>
        <v>0</v>
      </c>
    </row>
    <row r="50" spans="1:33" x14ac:dyDescent="0.2">
      <c r="A50" s="521"/>
      <c r="B50" s="536"/>
      <c r="C50" s="536"/>
      <c r="D50" s="537"/>
      <c r="E50" s="538"/>
      <c r="F50" s="537"/>
      <c r="G50" s="537"/>
      <c r="H50" s="390"/>
      <c r="I50" s="395"/>
      <c r="J50" s="397"/>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3"/>
        <v>0</v>
      </c>
      <c r="X50" s="213"/>
      <c r="Y50" s="213"/>
      <c r="Z50" s="1"/>
      <c r="AB50" s="67">
        <f t="shared" si="14"/>
        <v>0</v>
      </c>
      <c r="AC50" s="68">
        <f t="shared" si="15"/>
        <v>0</v>
      </c>
      <c r="AD50" s="69">
        <f t="shared" si="16"/>
        <v>0</v>
      </c>
      <c r="AE50" s="68">
        <f t="shared" si="17"/>
        <v>0</v>
      </c>
    </row>
    <row r="51" spans="1:33" x14ac:dyDescent="0.2">
      <c r="A51" s="521"/>
      <c r="B51" s="536"/>
      <c r="C51" s="536"/>
      <c r="D51" s="537"/>
      <c r="E51" s="538"/>
      <c r="F51" s="537"/>
      <c r="G51" s="537"/>
      <c r="H51" s="390"/>
      <c r="I51" s="395"/>
      <c r="J51" s="397"/>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3"/>
        <v>0</v>
      </c>
      <c r="X51" s="213"/>
      <c r="Y51" s="213"/>
      <c r="Z51" s="1"/>
      <c r="AB51" s="67">
        <f t="shared" si="14"/>
        <v>0</v>
      </c>
      <c r="AC51" s="68">
        <f t="shared" si="15"/>
        <v>0</v>
      </c>
      <c r="AD51" s="69">
        <f t="shared" si="16"/>
        <v>0</v>
      </c>
      <c r="AE51" s="68">
        <f t="shared" si="17"/>
        <v>0</v>
      </c>
    </row>
    <row r="52" spans="1:33" x14ac:dyDescent="0.2">
      <c r="A52" s="521"/>
      <c r="B52" s="536"/>
      <c r="C52" s="536"/>
      <c r="D52" s="537"/>
      <c r="E52" s="538"/>
      <c r="F52" s="537"/>
      <c r="G52" s="537"/>
      <c r="H52" s="390"/>
      <c r="I52" s="395"/>
      <c r="J52" s="397"/>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3"/>
        <v>0</v>
      </c>
      <c r="X52" s="213"/>
      <c r="Y52" s="213"/>
      <c r="Z52" s="1"/>
      <c r="AB52" s="67">
        <f t="shared" si="14"/>
        <v>0</v>
      </c>
      <c r="AC52" s="68">
        <f t="shared" si="15"/>
        <v>0</v>
      </c>
      <c r="AD52" s="69">
        <f t="shared" si="16"/>
        <v>0</v>
      </c>
      <c r="AE52" s="68">
        <f t="shared" si="17"/>
        <v>0</v>
      </c>
    </row>
    <row r="53" spans="1:33" x14ac:dyDescent="0.2">
      <c r="A53" s="521"/>
      <c r="B53" s="536"/>
      <c r="C53" s="536"/>
      <c r="D53" s="537"/>
      <c r="E53" s="538"/>
      <c r="F53" s="537"/>
      <c r="G53" s="537"/>
      <c r="H53" s="390"/>
      <c r="I53" s="395"/>
      <c r="J53" s="397"/>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3"/>
        <v>0</v>
      </c>
      <c r="X53" s="213"/>
      <c r="Y53" s="213"/>
      <c r="Z53" s="1"/>
      <c r="AB53" s="67">
        <f t="shared" si="14"/>
        <v>0</v>
      </c>
      <c r="AC53" s="68">
        <f t="shared" si="15"/>
        <v>0</v>
      </c>
      <c r="AD53" s="69">
        <f t="shared" si="16"/>
        <v>0</v>
      </c>
      <c r="AE53" s="68">
        <f t="shared" si="17"/>
        <v>0</v>
      </c>
    </row>
    <row r="54" spans="1:33" x14ac:dyDescent="0.2">
      <c r="A54" s="521"/>
      <c r="B54" s="536"/>
      <c r="C54" s="536"/>
      <c r="D54" s="537"/>
      <c r="E54" s="538"/>
      <c r="F54" s="537"/>
      <c r="G54" s="537"/>
      <c r="H54" s="390"/>
      <c r="I54" s="395"/>
      <c r="J54" s="397"/>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3"/>
        <v>0</v>
      </c>
      <c r="X54" s="213"/>
      <c r="Y54" s="213"/>
      <c r="Z54" s="1"/>
      <c r="AB54" s="67">
        <f t="shared" si="14"/>
        <v>0</v>
      </c>
      <c r="AC54" s="68">
        <f t="shared" si="15"/>
        <v>0</v>
      </c>
      <c r="AD54" s="69">
        <f t="shared" si="16"/>
        <v>0</v>
      </c>
      <c r="AE54" s="68">
        <f t="shared" si="17"/>
        <v>0</v>
      </c>
    </row>
    <row r="55" spans="1:33" x14ac:dyDescent="0.2">
      <c r="A55" s="521"/>
      <c r="B55" s="536"/>
      <c r="C55" s="536"/>
      <c r="D55" s="537"/>
      <c r="E55" s="538"/>
      <c r="F55" s="537"/>
      <c r="G55" s="537"/>
      <c r="H55" s="390"/>
      <c r="I55" s="395"/>
      <c r="J55" s="397"/>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3"/>
        <v>0</v>
      </c>
      <c r="X55" s="213"/>
      <c r="Y55" s="213"/>
      <c r="Z55" s="1"/>
      <c r="AB55" s="67">
        <f t="shared" si="14"/>
        <v>0</v>
      </c>
      <c r="AC55" s="68">
        <f t="shared" si="15"/>
        <v>0</v>
      </c>
      <c r="AD55" s="69">
        <f t="shared" si="16"/>
        <v>0</v>
      </c>
      <c r="AE55" s="68">
        <f t="shared" si="17"/>
        <v>0</v>
      </c>
    </row>
    <row r="56" spans="1:33" x14ac:dyDescent="0.2">
      <c r="A56" s="521"/>
      <c r="B56" s="536"/>
      <c r="C56" s="536"/>
      <c r="D56" s="537"/>
      <c r="E56" s="538"/>
      <c r="F56" s="537"/>
      <c r="G56" s="537"/>
      <c r="H56" s="390"/>
      <c r="I56" s="395"/>
      <c r="J56" s="397"/>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3"/>
        <v>0</v>
      </c>
      <c r="X56" s="213"/>
      <c r="Y56" s="213"/>
      <c r="Z56" s="1"/>
      <c r="AB56" s="67">
        <f t="shared" si="14"/>
        <v>0</v>
      </c>
      <c r="AC56" s="68">
        <f t="shared" si="15"/>
        <v>0</v>
      </c>
      <c r="AD56" s="69">
        <f t="shared" si="16"/>
        <v>0</v>
      </c>
      <c r="AE56" s="68">
        <f t="shared" si="17"/>
        <v>0</v>
      </c>
    </row>
    <row r="57" spans="1:33" x14ac:dyDescent="0.2">
      <c r="A57" s="521"/>
      <c r="B57" s="536"/>
      <c r="C57" s="536"/>
      <c r="D57" s="537"/>
      <c r="E57" s="538"/>
      <c r="F57" s="537"/>
      <c r="G57" s="537"/>
      <c r="H57" s="390"/>
      <c r="I57" s="395"/>
      <c r="J57" s="397"/>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3"/>
        <v>0</v>
      </c>
      <c r="X57" s="213"/>
      <c r="Y57" s="213"/>
      <c r="Z57" s="1"/>
      <c r="AB57" s="67">
        <f t="shared" si="14"/>
        <v>0</v>
      </c>
      <c r="AC57" s="68">
        <f t="shared" si="15"/>
        <v>0</v>
      </c>
      <c r="AD57" s="69">
        <f t="shared" si="16"/>
        <v>0</v>
      </c>
      <c r="AE57" s="68">
        <f t="shared" si="17"/>
        <v>0</v>
      </c>
    </row>
    <row r="58" spans="1:33" x14ac:dyDescent="0.2">
      <c r="A58" s="521"/>
      <c r="B58" s="536"/>
      <c r="C58" s="536"/>
      <c r="D58" s="537"/>
      <c r="E58" s="538"/>
      <c r="F58" s="537"/>
      <c r="G58" s="537"/>
      <c r="H58" s="390"/>
      <c r="I58" s="395"/>
      <c r="J58" s="397"/>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3"/>
        <v>0</v>
      </c>
      <c r="X58" s="213"/>
      <c r="Y58" s="213"/>
      <c r="Z58" s="1"/>
      <c r="AB58" s="67">
        <f t="shared" si="14"/>
        <v>0</v>
      </c>
      <c r="AC58" s="68">
        <f t="shared" si="15"/>
        <v>0</v>
      </c>
      <c r="AD58" s="69">
        <f t="shared" si="16"/>
        <v>0</v>
      </c>
      <c r="AE58" s="68">
        <f t="shared" si="17"/>
        <v>0</v>
      </c>
    </row>
    <row r="59" spans="1:33" x14ac:dyDescent="0.2">
      <c r="A59" s="521"/>
      <c r="B59" s="536"/>
      <c r="C59" s="536"/>
      <c r="D59" s="537"/>
      <c r="E59" s="538"/>
      <c r="F59" s="537"/>
      <c r="G59" s="537"/>
      <c r="H59" s="390"/>
      <c r="I59" s="395"/>
      <c r="J59" s="397"/>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3"/>
        <v>0</v>
      </c>
      <c r="X59" s="213"/>
      <c r="Y59" s="213"/>
      <c r="Z59" s="1"/>
      <c r="AB59" s="67">
        <f t="shared" si="14"/>
        <v>0</v>
      </c>
      <c r="AC59" s="68">
        <f t="shared" si="15"/>
        <v>0</v>
      </c>
      <c r="AD59" s="69">
        <f t="shared" si="16"/>
        <v>0</v>
      </c>
      <c r="AE59" s="68">
        <f t="shared" si="17"/>
        <v>0</v>
      </c>
    </row>
    <row r="60" spans="1:33" x14ac:dyDescent="0.2">
      <c r="A60" s="521"/>
      <c r="B60" s="536"/>
      <c r="C60" s="536"/>
      <c r="D60" s="537"/>
      <c r="E60" s="538"/>
      <c r="F60" s="537"/>
      <c r="G60" s="537"/>
      <c r="H60" s="390"/>
      <c r="I60" s="395"/>
      <c r="J60" s="397"/>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3"/>
        <v>0</v>
      </c>
      <c r="X60" s="213"/>
      <c r="Y60" s="213"/>
      <c r="Z60" s="1"/>
      <c r="AB60" s="67">
        <f t="shared" si="14"/>
        <v>0</v>
      </c>
      <c r="AC60" s="68">
        <f t="shared" si="15"/>
        <v>0</v>
      </c>
      <c r="AD60" s="69">
        <f t="shared" si="16"/>
        <v>0</v>
      </c>
      <c r="AE60" s="68">
        <f t="shared" si="17"/>
        <v>0</v>
      </c>
      <c r="AG60" s="152"/>
    </row>
    <row r="61" spans="1:33" x14ac:dyDescent="0.2">
      <c r="A61" s="521"/>
      <c r="B61" s="536"/>
      <c r="C61" s="536"/>
      <c r="D61" s="537"/>
      <c r="E61" s="538"/>
      <c r="F61" s="537"/>
      <c r="G61" s="537"/>
      <c r="H61" s="390"/>
      <c r="I61" s="395"/>
      <c r="J61" s="397"/>
      <c r="K61" s="161">
        <f t="shared" ref="K61:K65" si="18">IF(ISERROR(IF(A61="",L61*(Annual_Salary/12),L61*(VLOOKUP(A61,SalaryLimits,2,FALSE))/12)),0,IF(A61="",L61*(Annual_Salary/12),L61*(VLOOKUP(A61,SalaryLimits,2,FALSE))/12))</f>
        <v>0</v>
      </c>
      <c r="L61" s="332">
        <f t="shared" ref="L61:L65" si="19">IF(ISERROR(ROUND(IF(AND(I61="",A61=""),J61/(Annual_Salary/12),IF(AND(I61="",A61&lt;&gt;""),J61/(VLOOKUP(A61,SalaryLimits,2,FALSE)/12),I61)),4)),0,ROUND(IF(AND(I61="",A61=""),J61/(Annual_Salary/12),IF(AND(I61="",A61&lt;&gt;""),J61/(VLOOKUP(A61,SalaryLimits,2,FALSE)/12),I61)),4))</f>
        <v>0</v>
      </c>
      <c r="M61" s="145">
        <f t="shared" ref="M61:M65" si="20">IF(ISERROR(IF(L61&lt;M102,L61,M102)),0,IF(L61&lt;M102,L61,M102))</f>
        <v>0</v>
      </c>
      <c r="N61" s="64">
        <f t="shared" ref="N61:P61" si="21">IF(ISERROR(IF(AB61&lt;N102,AB61,N102)),0,IF(AB61&lt;N102,AB61,N102))</f>
        <v>0</v>
      </c>
      <c r="O61" s="64">
        <f t="shared" si="21"/>
        <v>0</v>
      </c>
      <c r="P61" s="65">
        <f t="shared" si="21"/>
        <v>0</v>
      </c>
      <c r="Q61" s="221">
        <f t="shared" ref="Q61:Q65" si="22">SUM(M61:P61)</f>
        <v>0</v>
      </c>
      <c r="R61" s="110"/>
      <c r="S61" s="218">
        <f t="shared" si="9"/>
        <v>0</v>
      </c>
      <c r="T61" s="219">
        <f t="shared" si="10"/>
        <v>0</v>
      </c>
      <c r="U61" s="219">
        <f t="shared" si="11"/>
        <v>0</v>
      </c>
      <c r="V61" s="219">
        <f t="shared" si="12"/>
        <v>0</v>
      </c>
      <c r="W61" s="336">
        <f t="shared" ref="W61:W65" si="23">SUM(S61:V61)</f>
        <v>0</v>
      </c>
      <c r="X61" s="213"/>
      <c r="Y61" s="213"/>
      <c r="Z61" s="601"/>
      <c r="AB61" s="67">
        <f t="shared" ref="AB61:AB65" si="24">L61-M61</f>
        <v>0</v>
      </c>
      <c r="AC61" s="68">
        <f t="shared" ref="AC61:AC65" si="25">L61-M61-N61</f>
        <v>0</v>
      </c>
      <c r="AD61" s="69">
        <f t="shared" ref="AD61:AD65" si="26">L61-M61-N61-O61</f>
        <v>0</v>
      </c>
      <c r="AE61" s="68">
        <f t="shared" ref="AE61:AE65" si="27">L61-M61-N61-O61-P61</f>
        <v>0</v>
      </c>
      <c r="AG61" s="152"/>
    </row>
    <row r="62" spans="1:33" x14ac:dyDescent="0.2">
      <c r="A62" s="521"/>
      <c r="B62" s="536"/>
      <c r="C62" s="536"/>
      <c r="D62" s="537"/>
      <c r="E62" s="538"/>
      <c r="F62" s="537"/>
      <c r="G62" s="537"/>
      <c r="H62" s="390"/>
      <c r="I62" s="395"/>
      <c r="J62" s="397"/>
      <c r="K62" s="161">
        <f t="shared" si="18"/>
        <v>0</v>
      </c>
      <c r="L62" s="332">
        <f t="shared" si="19"/>
        <v>0</v>
      </c>
      <c r="M62" s="145">
        <f t="shared" si="20"/>
        <v>0</v>
      </c>
      <c r="N62" s="64">
        <f t="shared" ref="N62:P62" si="28">IF(ISERROR(IF(AB62&lt;N103,AB62,N103)),0,IF(AB62&lt;N103,AB62,N103))</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601"/>
      <c r="AB62" s="67">
        <f t="shared" si="24"/>
        <v>0</v>
      </c>
      <c r="AC62" s="68">
        <f t="shared" si="25"/>
        <v>0</v>
      </c>
      <c r="AD62" s="69">
        <f t="shared" si="26"/>
        <v>0</v>
      </c>
      <c r="AE62" s="68">
        <f t="shared" si="27"/>
        <v>0</v>
      </c>
      <c r="AG62" s="152"/>
    </row>
    <row r="63" spans="1:33" x14ac:dyDescent="0.2">
      <c r="A63" s="521"/>
      <c r="B63" s="536"/>
      <c r="C63" s="536"/>
      <c r="D63" s="537"/>
      <c r="E63" s="538"/>
      <c r="F63" s="537"/>
      <c r="G63" s="537"/>
      <c r="H63" s="390"/>
      <c r="I63" s="395"/>
      <c r="J63" s="397"/>
      <c r="K63" s="161">
        <f t="shared" si="18"/>
        <v>0</v>
      </c>
      <c r="L63" s="332">
        <f t="shared" si="19"/>
        <v>0</v>
      </c>
      <c r="M63" s="145">
        <f t="shared" si="20"/>
        <v>0</v>
      </c>
      <c r="N63" s="64">
        <f t="shared" ref="N63:P63" si="29">IF(ISERROR(IF(AB63&lt;N104,AB63,N104)),0,IF(AB63&lt;N104,AB63,N104))</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601"/>
      <c r="AB63" s="67">
        <f t="shared" si="24"/>
        <v>0</v>
      </c>
      <c r="AC63" s="68">
        <f t="shared" si="25"/>
        <v>0</v>
      </c>
      <c r="AD63" s="69">
        <f t="shared" si="26"/>
        <v>0</v>
      </c>
      <c r="AE63" s="68">
        <f t="shared" si="27"/>
        <v>0</v>
      </c>
      <c r="AG63" s="152"/>
    </row>
    <row r="64" spans="1:33" x14ac:dyDescent="0.2">
      <c r="A64" s="521"/>
      <c r="B64" s="536"/>
      <c r="C64" s="536"/>
      <c r="D64" s="537"/>
      <c r="E64" s="538"/>
      <c r="F64" s="537"/>
      <c r="G64" s="537"/>
      <c r="H64" s="390"/>
      <c r="I64" s="395"/>
      <c r="J64" s="397"/>
      <c r="K64" s="161">
        <f t="shared" si="18"/>
        <v>0</v>
      </c>
      <c r="L64" s="332">
        <f t="shared" si="19"/>
        <v>0</v>
      </c>
      <c r="M64" s="145">
        <f t="shared" si="20"/>
        <v>0</v>
      </c>
      <c r="N64" s="64">
        <f t="shared" ref="N64:P64" si="30">IF(ISERROR(IF(AB64&lt;N105,AB64,N105)),0,IF(AB64&lt;N105,AB64,N105))</f>
        <v>0</v>
      </c>
      <c r="O64" s="64">
        <f t="shared" si="30"/>
        <v>0</v>
      </c>
      <c r="P64" s="65">
        <f t="shared" si="30"/>
        <v>0</v>
      </c>
      <c r="Q64" s="221">
        <f t="shared" si="22"/>
        <v>0</v>
      </c>
      <c r="R64" s="110"/>
      <c r="S64" s="218">
        <f t="shared" si="9"/>
        <v>0</v>
      </c>
      <c r="T64" s="219">
        <f t="shared" si="10"/>
        <v>0</v>
      </c>
      <c r="U64" s="219">
        <f t="shared" si="11"/>
        <v>0</v>
      </c>
      <c r="V64" s="219">
        <f t="shared" si="12"/>
        <v>0</v>
      </c>
      <c r="W64" s="336">
        <f t="shared" si="23"/>
        <v>0</v>
      </c>
      <c r="X64" s="213"/>
      <c r="Y64" s="213"/>
      <c r="Z64" s="601"/>
      <c r="AB64" s="67">
        <f t="shared" si="24"/>
        <v>0</v>
      </c>
      <c r="AC64" s="68">
        <f t="shared" si="25"/>
        <v>0</v>
      </c>
      <c r="AD64" s="69">
        <f t="shared" si="26"/>
        <v>0</v>
      </c>
      <c r="AE64" s="68">
        <f t="shared" si="27"/>
        <v>0</v>
      </c>
      <c r="AG64" s="152"/>
    </row>
    <row r="65" spans="1:38" x14ac:dyDescent="0.2">
      <c r="A65" s="521"/>
      <c r="B65" s="536"/>
      <c r="C65" s="536"/>
      <c r="D65" s="537"/>
      <c r="E65" s="538"/>
      <c r="F65" s="537"/>
      <c r="G65" s="537"/>
      <c r="H65" s="390"/>
      <c r="I65" s="395"/>
      <c r="J65" s="397"/>
      <c r="K65" s="161">
        <f t="shared" si="18"/>
        <v>0</v>
      </c>
      <c r="L65" s="332">
        <f t="shared" si="19"/>
        <v>0</v>
      </c>
      <c r="M65" s="145">
        <f t="shared" si="20"/>
        <v>0</v>
      </c>
      <c r="N65" s="64">
        <f t="shared" ref="N65:P65" si="31">IF(ISERROR(IF(AB65&lt;N106,AB65,N106)),0,IF(AB65&lt;N106,AB65,N106))</f>
        <v>0</v>
      </c>
      <c r="O65" s="64">
        <f t="shared" si="31"/>
        <v>0</v>
      </c>
      <c r="P65" s="65">
        <f t="shared" si="31"/>
        <v>0</v>
      </c>
      <c r="Q65" s="221">
        <f t="shared" si="22"/>
        <v>0</v>
      </c>
      <c r="R65" s="110"/>
      <c r="S65" s="218">
        <f t="shared" si="9"/>
        <v>0</v>
      </c>
      <c r="T65" s="219">
        <f t="shared" si="10"/>
        <v>0</v>
      </c>
      <c r="U65" s="219">
        <f t="shared" si="11"/>
        <v>0</v>
      </c>
      <c r="V65" s="219">
        <f t="shared" si="12"/>
        <v>0</v>
      </c>
      <c r="W65" s="336">
        <f t="shared" si="23"/>
        <v>0</v>
      </c>
      <c r="X65" s="213"/>
      <c r="Y65" s="213"/>
      <c r="Z65" s="601"/>
      <c r="AB65" s="67">
        <f t="shared" si="24"/>
        <v>0</v>
      </c>
      <c r="AC65" s="68">
        <f t="shared" si="25"/>
        <v>0</v>
      </c>
      <c r="AD65" s="69">
        <f t="shared" si="26"/>
        <v>0</v>
      </c>
      <c r="AE65" s="68">
        <f t="shared" si="27"/>
        <v>0</v>
      </c>
      <c r="AG65" s="152"/>
    </row>
    <row r="66" spans="1:38" ht="12.95" customHeight="1" x14ac:dyDescent="0.2">
      <c r="A66" s="521"/>
      <c r="B66" s="536"/>
      <c r="C66" s="536"/>
      <c r="D66" s="537"/>
      <c r="E66" s="538"/>
      <c r="F66" s="537"/>
      <c r="G66" s="537"/>
      <c r="H66" s="390"/>
      <c r="I66" s="395"/>
      <c r="J66" s="397"/>
      <c r="K66" s="161">
        <f t="shared" si="2"/>
        <v>0</v>
      </c>
      <c r="L66" s="332">
        <f t="shared" si="3"/>
        <v>0</v>
      </c>
      <c r="M66" s="145">
        <f t="shared" ref="M66:M67" si="32">IF(ISERROR(IF(L66&lt;M102,L66,M102)),0,IF(L66&lt;M102,L66,M102))</f>
        <v>0</v>
      </c>
      <c r="N66" s="64">
        <f t="shared" ref="N66:P67" si="33">IF(ISERROR(IF(AB66&lt;N102,AB66,N102)),0,IF(AB66&lt;N102,AB66,N102))</f>
        <v>0</v>
      </c>
      <c r="O66" s="64">
        <f t="shared" si="33"/>
        <v>0</v>
      </c>
      <c r="P66" s="65">
        <f t="shared" si="33"/>
        <v>0</v>
      </c>
      <c r="Q66" s="221">
        <f t="shared" si="8"/>
        <v>0</v>
      </c>
      <c r="R66" s="110"/>
      <c r="S66" s="218">
        <f t="shared" si="9"/>
        <v>0</v>
      </c>
      <c r="T66" s="219">
        <f t="shared" si="10"/>
        <v>0</v>
      </c>
      <c r="U66" s="219">
        <f t="shared" si="11"/>
        <v>0</v>
      </c>
      <c r="V66" s="219">
        <f t="shared" si="12"/>
        <v>0</v>
      </c>
      <c r="W66" s="336">
        <f t="shared" si="13"/>
        <v>0</v>
      </c>
      <c r="X66" s="213"/>
      <c r="Y66" s="213"/>
      <c r="Z66" s="1"/>
      <c r="AB66" s="67">
        <f t="shared" si="14"/>
        <v>0</v>
      </c>
      <c r="AC66" s="68">
        <f t="shared" si="15"/>
        <v>0</v>
      </c>
      <c r="AD66" s="69">
        <f t="shared" si="16"/>
        <v>0</v>
      </c>
      <c r="AE66" s="68">
        <f t="shared" si="17"/>
        <v>0</v>
      </c>
      <c r="AG66" s="152"/>
    </row>
    <row r="67" spans="1:38" ht="13.5" thickBot="1" x14ac:dyDescent="0.25">
      <c r="A67" s="541"/>
      <c r="B67" s="574"/>
      <c r="C67" s="574"/>
      <c r="D67" s="543"/>
      <c r="E67" s="542"/>
      <c r="F67" s="543"/>
      <c r="G67" s="543"/>
      <c r="H67" s="544"/>
      <c r="I67" s="545"/>
      <c r="J67" s="546"/>
      <c r="K67" s="547">
        <f t="shared" si="2"/>
        <v>0</v>
      </c>
      <c r="L67" s="548">
        <f t="shared" si="3"/>
        <v>0</v>
      </c>
      <c r="M67" s="549">
        <f t="shared" si="32"/>
        <v>0</v>
      </c>
      <c r="N67" s="112">
        <f t="shared" si="33"/>
        <v>0</v>
      </c>
      <c r="O67" s="112">
        <f t="shared" si="33"/>
        <v>0</v>
      </c>
      <c r="P67" s="550">
        <f t="shared" si="33"/>
        <v>0</v>
      </c>
      <c r="Q67" s="551">
        <f t="shared" si="8"/>
        <v>0</v>
      </c>
      <c r="R67" s="110"/>
      <c r="S67" s="585">
        <f t="shared" si="9"/>
        <v>0</v>
      </c>
      <c r="T67" s="586">
        <f t="shared" si="10"/>
        <v>0</v>
      </c>
      <c r="U67" s="586">
        <f t="shared" si="11"/>
        <v>0</v>
      </c>
      <c r="V67" s="586">
        <f t="shared" si="12"/>
        <v>0</v>
      </c>
      <c r="W67" s="583">
        <f t="shared" si="13"/>
        <v>0</v>
      </c>
      <c r="X67" s="213"/>
      <c r="Y67" s="213"/>
      <c r="Z67" s="1"/>
      <c r="AB67" s="67">
        <f t="shared" si="14"/>
        <v>0</v>
      </c>
      <c r="AC67" s="68">
        <f t="shared" si="15"/>
        <v>0</v>
      </c>
      <c r="AD67" s="69">
        <f t="shared" si="16"/>
        <v>0</v>
      </c>
      <c r="AE67" s="68">
        <f t="shared" si="17"/>
        <v>0</v>
      </c>
    </row>
    <row r="68" spans="1:38" ht="13.5" thickBot="1" x14ac:dyDescent="0.25">
      <c r="A68" s="552"/>
      <c r="B68" s="553"/>
      <c r="C68" s="553"/>
      <c r="D68" s="554"/>
      <c r="E68" s="555" t="s">
        <v>12</v>
      </c>
      <c r="F68" s="556"/>
      <c r="G68" s="556"/>
      <c r="H68" s="557"/>
      <c r="I68" s="558"/>
      <c r="J68" s="559"/>
      <c r="K68" s="560">
        <f t="shared" ref="K68:Q68" si="34">SUM(K43:K67)</f>
        <v>0</v>
      </c>
      <c r="L68" s="561">
        <f t="shared" si="34"/>
        <v>0</v>
      </c>
      <c r="M68" s="562">
        <f t="shared" si="34"/>
        <v>0</v>
      </c>
      <c r="N68" s="563">
        <f t="shared" si="34"/>
        <v>0</v>
      </c>
      <c r="O68" s="563">
        <f t="shared" si="34"/>
        <v>0</v>
      </c>
      <c r="P68" s="561">
        <f t="shared" si="34"/>
        <v>0</v>
      </c>
      <c r="Q68" s="333">
        <f t="shared" si="34"/>
        <v>0</v>
      </c>
      <c r="R68" s="110"/>
      <c r="S68" s="618">
        <f>ROUND(SUM(S43:S67),2)</f>
        <v>0</v>
      </c>
      <c r="T68" s="619">
        <f>ROUND(SUM(T43:T67),2)</f>
        <v>0</v>
      </c>
      <c r="U68" s="619">
        <f>ROUND(SUM(U43:U67),2)</f>
        <v>0</v>
      </c>
      <c r="V68" s="620">
        <f>ROUND(SUM(V43:V67),2)</f>
        <v>0</v>
      </c>
      <c r="W68" s="621">
        <f>SUM(W43:W67)</f>
        <v>0</v>
      </c>
      <c r="X68" s="214"/>
      <c r="Y68" s="214"/>
      <c r="AB68" s="68">
        <f>SUM(AB43:AB67)</f>
        <v>0</v>
      </c>
      <c r="AC68" s="68">
        <f>SUM(AC43:AC67)</f>
        <v>0</v>
      </c>
      <c r="AD68" s="68">
        <f>SUM(AD43:AD67)</f>
        <v>0</v>
      </c>
      <c r="AE68" s="68">
        <f>SUM(AE43:AE67)</f>
        <v>0</v>
      </c>
      <c r="AG68" s="152"/>
    </row>
    <row r="69" spans="1:38" x14ac:dyDescent="0.2">
      <c r="A69" s="253" t="s">
        <v>80</v>
      </c>
      <c r="B69" s="517"/>
      <c r="C69" s="517"/>
      <c r="D69" s="517"/>
      <c r="E69" s="320"/>
      <c r="F69" s="320"/>
      <c r="G69" s="320"/>
      <c r="H69" s="320"/>
      <c r="I69" s="320"/>
      <c r="J69" s="320"/>
      <c r="K69" s="320"/>
      <c r="L69" s="320"/>
      <c r="M69" s="320"/>
      <c r="N69" s="320"/>
      <c r="O69" s="320"/>
      <c r="P69" s="320"/>
      <c r="Q69" s="320"/>
      <c r="R69" s="320"/>
      <c r="S69" s="214"/>
      <c r="T69" s="214"/>
      <c r="U69" s="214"/>
      <c r="V69" s="214"/>
      <c r="W69" s="214"/>
      <c r="X69" s="214"/>
      <c r="Y69" s="214"/>
      <c r="Z69" s="214"/>
      <c r="AA69" s="214"/>
      <c r="AB69" s="214"/>
      <c r="AC69" s="214"/>
      <c r="AD69" s="214"/>
      <c r="AG69" s="134"/>
      <c r="AH69" s="134"/>
      <c r="AI69" s="134"/>
      <c r="AJ69" s="134"/>
      <c r="AL69" s="152"/>
    </row>
    <row r="70" spans="1:38" x14ac:dyDescent="0.2">
      <c r="A70" s="52" t="s">
        <v>72</v>
      </c>
      <c r="B70" s="52"/>
      <c r="C70" s="52"/>
      <c r="D70" s="52"/>
      <c r="E70" s="321"/>
      <c r="F70" s="322"/>
      <c r="G70" s="322"/>
      <c r="H70" s="323"/>
      <c r="I70" s="323"/>
      <c r="J70" s="323"/>
      <c r="K70" s="324"/>
      <c r="L70" s="325"/>
      <c r="M70" s="325"/>
      <c r="N70" s="325"/>
      <c r="O70" s="325"/>
      <c r="P70" s="325"/>
      <c r="Q70" s="325"/>
      <c r="R70" s="133"/>
      <c r="S70" s="231"/>
      <c r="T70" s="231"/>
      <c r="U70" s="231"/>
      <c r="V70" s="231"/>
      <c r="W70" s="231"/>
      <c r="X70" s="231"/>
      <c r="Y70" s="214"/>
      <c r="Z70" s="318"/>
      <c r="AA70" s="318"/>
      <c r="AB70" s="214"/>
      <c r="AC70" s="214"/>
      <c r="AD70" s="214"/>
      <c r="AG70" s="134"/>
      <c r="AH70" s="134"/>
      <c r="AI70" s="134"/>
      <c r="AJ70" s="134"/>
      <c r="AL70" s="152"/>
    </row>
    <row r="71" spans="1:38" x14ac:dyDescent="0.2">
      <c r="A71" s="687"/>
      <c r="B71" s="688"/>
      <c r="C71" s="688"/>
      <c r="D71" s="688"/>
      <c r="E71" s="688"/>
      <c r="F71" s="688"/>
      <c r="G71" s="688"/>
      <c r="H71" s="688"/>
      <c r="I71" s="688"/>
      <c r="J71" s="688"/>
      <c r="K71" s="688"/>
      <c r="L71" s="688"/>
      <c r="M71" s="688"/>
      <c r="N71" s="688"/>
      <c r="O71" s="688"/>
      <c r="P71" s="688"/>
      <c r="Q71" s="689"/>
      <c r="R71" s="133"/>
      <c r="S71" s="214" t="s">
        <v>104</v>
      </c>
      <c r="T71" s="678"/>
      <c r="U71" s="679"/>
      <c r="V71" s="680"/>
      <c r="W71" s="231"/>
      <c r="X71" s="231"/>
      <c r="Y71" s="273"/>
      <c r="AC71" s="214"/>
      <c r="AD71" s="214"/>
      <c r="AG71" s="134"/>
      <c r="AH71" s="134"/>
      <c r="AI71" s="134"/>
      <c r="AJ71" s="134"/>
      <c r="AL71" s="152"/>
    </row>
    <row r="72" spans="1:38" x14ac:dyDescent="0.2">
      <c r="A72" s="690"/>
      <c r="B72" s="691"/>
      <c r="C72" s="691"/>
      <c r="D72" s="691"/>
      <c r="E72" s="705"/>
      <c r="F72" s="705"/>
      <c r="G72" s="705"/>
      <c r="H72" s="705"/>
      <c r="I72" s="705"/>
      <c r="J72" s="705"/>
      <c r="K72" s="705"/>
      <c r="L72" s="705"/>
      <c r="M72" s="705"/>
      <c r="N72" s="705"/>
      <c r="O72" s="705"/>
      <c r="P72" s="705"/>
      <c r="Q72" s="692"/>
      <c r="R72" s="133"/>
      <c r="S72" s="273"/>
      <c r="T72" s="681"/>
      <c r="U72" s="682"/>
      <c r="V72" s="683"/>
      <c r="W72" s="317"/>
      <c r="X72" s="317"/>
      <c r="Y72" s="273"/>
      <c r="AC72" s="214"/>
      <c r="AD72" s="214"/>
      <c r="AG72" s="134"/>
      <c r="AH72" s="134"/>
      <c r="AI72" s="134"/>
      <c r="AJ72" s="134"/>
      <c r="AL72" s="152"/>
    </row>
    <row r="73" spans="1:38" x14ac:dyDescent="0.2">
      <c r="A73" s="693"/>
      <c r="B73" s="694"/>
      <c r="C73" s="694"/>
      <c r="D73" s="694"/>
      <c r="E73" s="694"/>
      <c r="F73" s="694"/>
      <c r="G73" s="694"/>
      <c r="H73" s="694"/>
      <c r="I73" s="694"/>
      <c r="J73" s="694"/>
      <c r="K73" s="694"/>
      <c r="L73" s="694"/>
      <c r="M73" s="694"/>
      <c r="N73" s="694"/>
      <c r="O73" s="694"/>
      <c r="P73" s="694"/>
      <c r="Q73" s="695"/>
      <c r="R73" s="133"/>
      <c r="S73" s="273" t="s">
        <v>103</v>
      </c>
      <c r="T73" s="684"/>
      <c r="U73" s="685"/>
      <c r="V73" s="686"/>
      <c r="W73" s="317"/>
      <c r="X73" s="317"/>
      <c r="Y73" s="273"/>
      <c r="AC73" s="214"/>
      <c r="AD73" s="214"/>
      <c r="AG73" s="134"/>
      <c r="AH73" s="134"/>
      <c r="AI73" s="134"/>
      <c r="AJ73" s="134"/>
      <c r="AL73" s="152"/>
    </row>
    <row r="74" spans="1:38" x14ac:dyDescent="0.2">
      <c r="A74" s="30"/>
      <c r="B74" s="30"/>
      <c r="C74" s="30"/>
      <c r="D74" s="30"/>
      <c r="E74" s="52"/>
      <c r="F74" s="52"/>
      <c r="G74" s="52"/>
      <c r="H74" s="52"/>
      <c r="I74" s="52"/>
      <c r="J74" s="52"/>
      <c r="K74" s="215"/>
      <c r="L74" s="133"/>
      <c r="M74" s="133"/>
      <c r="N74" s="133"/>
      <c r="O74" s="133"/>
      <c r="P74" s="133"/>
      <c r="Q74" s="133"/>
      <c r="R74" s="133"/>
      <c r="S74" s="214"/>
      <c r="T74" s="540"/>
      <c r="U74" s="214"/>
      <c r="V74" s="214"/>
      <c r="W74" s="214"/>
      <c r="X74" s="214"/>
      <c r="Y74" s="214"/>
      <c r="AC74" s="214"/>
      <c r="AD74" s="214"/>
      <c r="AG74" s="134"/>
      <c r="AH74" s="134"/>
      <c r="AI74" s="134"/>
      <c r="AJ74" s="134"/>
    </row>
    <row r="75" spans="1:38" hidden="1"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B75" s="214"/>
      <c r="AC75" s="214"/>
      <c r="AD75" s="214"/>
      <c r="AG75" s="216"/>
      <c r="AH75" s="216"/>
      <c r="AI75" s="216"/>
      <c r="AJ75" s="216"/>
    </row>
    <row r="76" spans="1:38" hidden="1"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B76" s="214"/>
      <c r="AC76" s="214"/>
      <c r="AD76" s="214"/>
      <c r="AG76" s="216"/>
      <c r="AH76" s="216"/>
      <c r="AI76" s="216"/>
      <c r="AJ76" s="216"/>
    </row>
    <row r="77" spans="1:38" hidden="1"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B77" s="214"/>
      <c r="AC77" s="214"/>
      <c r="AD77" s="214"/>
      <c r="AG77" s="216"/>
      <c r="AH77" s="216"/>
      <c r="AI77" s="216"/>
      <c r="AJ77" s="216"/>
    </row>
    <row r="78" spans="1:38" hidden="1"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B78" s="214"/>
      <c r="AC78" s="214"/>
      <c r="AD78" s="214"/>
      <c r="AG78" s="216"/>
      <c r="AH78" s="216"/>
      <c r="AI78" s="216"/>
      <c r="AJ78" s="216"/>
    </row>
    <row r="79" spans="1:38" hidden="1"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B79" s="214"/>
      <c r="AC79" s="214"/>
      <c r="AD79" s="214"/>
      <c r="AG79" s="216"/>
      <c r="AH79" s="216"/>
      <c r="AI79" s="216"/>
      <c r="AJ79" s="216"/>
    </row>
    <row r="80" spans="1:38" hidden="1"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B80" s="214"/>
      <c r="AC80" s="214"/>
      <c r="AD80" s="214"/>
      <c r="AG80" s="216"/>
      <c r="AH80" s="216"/>
      <c r="AI80" s="216"/>
      <c r="AJ80" s="216"/>
    </row>
    <row r="81" spans="1:42" hidden="1" x14ac:dyDescent="0.2">
      <c r="A81" s="30"/>
      <c r="B81" s="30"/>
      <c r="C81" s="30"/>
      <c r="D81" s="30"/>
      <c r="E81" s="52"/>
      <c r="F81" s="52"/>
      <c r="G81" s="52"/>
      <c r="H81" s="52"/>
      <c r="I81" s="52"/>
      <c r="J81" s="52"/>
      <c r="K81" s="215"/>
      <c r="L81" s="133"/>
      <c r="M81" s="133"/>
      <c r="N81" s="133"/>
      <c r="O81" s="133"/>
      <c r="P81" s="133"/>
      <c r="Q81" s="133"/>
      <c r="R81" s="133"/>
      <c r="S81" s="214"/>
      <c r="T81" s="214"/>
      <c r="U81" s="214"/>
      <c r="V81" s="214"/>
      <c r="W81" s="214"/>
      <c r="X81" s="214"/>
      <c r="Y81" s="214"/>
      <c r="Z81" s="214"/>
      <c r="AA81" s="214"/>
      <c r="AB81" s="214"/>
      <c r="AC81" s="214"/>
      <c r="AD81" s="214"/>
      <c r="AG81" s="216"/>
      <c r="AH81" s="216"/>
      <c r="AI81" s="216"/>
      <c r="AJ81" s="216"/>
    </row>
    <row r="82" spans="1:42" hidden="1" x14ac:dyDescent="0.2">
      <c r="A82" s="30"/>
      <c r="B82" s="30"/>
      <c r="C82" s="30"/>
      <c r="D82" s="30"/>
      <c r="E82" s="52"/>
      <c r="F82" s="52"/>
      <c r="G82" s="52"/>
      <c r="H82" s="52"/>
      <c r="I82" s="52"/>
      <c r="J82" s="52"/>
      <c r="K82" s="215"/>
      <c r="L82" s="133"/>
      <c r="M82" s="133"/>
      <c r="N82" s="133"/>
      <c r="O82" s="133"/>
      <c r="P82" s="133"/>
      <c r="Q82" s="133"/>
      <c r="R82" s="133"/>
      <c r="S82" s="214"/>
      <c r="T82" s="214"/>
      <c r="U82" s="214"/>
      <c r="V82" s="214"/>
      <c r="W82" s="214"/>
      <c r="X82" s="214"/>
      <c r="Y82" s="214"/>
      <c r="Z82" s="214"/>
      <c r="AA82" s="214"/>
      <c r="AB82" s="214"/>
      <c r="AC82" s="214"/>
      <c r="AD82" s="214"/>
      <c r="AG82" s="216"/>
      <c r="AH82" s="216"/>
      <c r="AI82" s="216"/>
      <c r="AJ82" s="216"/>
    </row>
    <row r="83" spans="1:42" hidden="1" x14ac:dyDescent="0.2">
      <c r="J83" s="152"/>
      <c r="AF83" s="81"/>
      <c r="AG83" s="81"/>
      <c r="AH83" s="81"/>
      <c r="AI83" s="81"/>
      <c r="AJ83" s="81"/>
      <c r="AO83">
        <v>0.27</v>
      </c>
      <c r="AP83" t="s">
        <v>31</v>
      </c>
    </row>
    <row r="84" spans="1:42" ht="13.5" hidden="1" thickBot="1" x14ac:dyDescent="0.25">
      <c r="E84" s="73" t="s">
        <v>13</v>
      </c>
      <c r="F84" s="76"/>
      <c r="G84" s="76"/>
      <c r="H84" s="13" t="s">
        <v>10</v>
      </c>
      <c r="I84" s="128"/>
      <c r="J84" s="128"/>
      <c r="K84" s="128"/>
      <c r="L84" s="128"/>
      <c r="M84" s="150">
        <f>ROUND(IF(ISERROR($H$31*(M37/Annual_Salary)),0,$H$31*(M37/Annual_Salary)),4)</f>
        <v>0</v>
      </c>
      <c r="N84" s="150">
        <f>ROUND(IF(ISERROR($H$31*((N37)/Annual_Salary)),0,$H$31*((N37)/Annual_Salary)),4)</f>
        <v>0</v>
      </c>
      <c r="O84" s="150">
        <f>ROUND(IF(ISERROR($H$31*((O37)/Annual_Salary)),0,$H$31*((O37)/Annual_Salary)),4)</f>
        <v>0</v>
      </c>
      <c r="P84" s="151">
        <f>IF(ISERROR($H$31-SUM(M84:O84)),0,$H$31-SUM(M84:O84))</f>
        <v>0</v>
      </c>
      <c r="Q84" s="66">
        <f t="shared" ref="Q84:Q104" si="35">SUM(M84:P84)</f>
        <v>0</v>
      </c>
      <c r="R84" s="133"/>
      <c r="S84" s="140"/>
      <c r="T84" s="140"/>
      <c r="U84" s="140"/>
      <c r="V84" s="140"/>
      <c r="W84" s="140"/>
      <c r="X84" s="140"/>
      <c r="Y84" s="133"/>
      <c r="Z84" s="211"/>
      <c r="AA84" s="133"/>
      <c r="AB84" s="133"/>
      <c r="AC84" s="133"/>
      <c r="AD84" s="133"/>
      <c r="AF84" s="94"/>
      <c r="AG84" s="34"/>
      <c r="AH84" s="34"/>
      <c r="AI84" s="34"/>
      <c r="AJ84" s="78"/>
      <c r="AO84" s="70">
        <f>SUM(AO46:AO83)</f>
        <v>0.27</v>
      </c>
    </row>
    <row r="85" spans="1:42" hidden="1" x14ac:dyDescent="0.2">
      <c r="E85" s="74" t="s">
        <v>14</v>
      </c>
      <c r="F85" s="77"/>
      <c r="G85" s="77"/>
      <c r="H85" s="3"/>
      <c r="I85" s="3"/>
      <c r="J85" s="3"/>
      <c r="K85" s="3"/>
      <c r="L85" s="3"/>
      <c r="M85" s="69">
        <f>IF(ISERROR(M84-M43),0,M84-M43)</f>
        <v>0</v>
      </c>
      <c r="N85" s="69">
        <f>IF(ISERROR(N84-N43),0,N84-N43)</f>
        <v>0</v>
      </c>
      <c r="O85" s="69">
        <f>IF(ISERROR(O84-O43),0,O84-O43)</f>
        <v>0</v>
      </c>
      <c r="P85" s="69">
        <f>IF(ISERROR(P84-P43),0,P84-P43)</f>
        <v>0</v>
      </c>
      <c r="Q85" s="68">
        <f t="shared" si="35"/>
        <v>0</v>
      </c>
      <c r="R85" s="134"/>
      <c r="S85" s="134"/>
      <c r="T85" s="134"/>
      <c r="U85" s="134"/>
      <c r="V85" s="134"/>
      <c r="W85" s="134"/>
      <c r="X85" s="134"/>
      <c r="Y85" s="134"/>
      <c r="Z85" s="134"/>
      <c r="AA85" s="134"/>
      <c r="AB85" s="134"/>
      <c r="AC85" s="134"/>
      <c r="AD85" s="134"/>
      <c r="AF85" s="80"/>
      <c r="AG85" s="91"/>
      <c r="AH85" s="87"/>
      <c r="AI85" s="91"/>
      <c r="AJ85" s="127"/>
    </row>
    <row r="86" spans="1:42" hidden="1" x14ac:dyDescent="0.2">
      <c r="E86" s="74" t="s">
        <v>15</v>
      </c>
      <c r="F86" s="77"/>
      <c r="G86" s="77"/>
      <c r="H86" s="9" t="s">
        <v>11</v>
      </c>
      <c r="I86" s="9"/>
      <c r="J86" s="9"/>
      <c r="K86" s="9"/>
      <c r="L86" s="9"/>
      <c r="M86" s="68">
        <f>IF(ISERROR(M84-M43-M44),0,M84-M43-M44)</f>
        <v>0</v>
      </c>
      <c r="N86" s="68">
        <f>IF(ISERROR(N84-N43-N44),0,N84-N43-N44)</f>
        <v>0</v>
      </c>
      <c r="O86" s="68">
        <f>IF(ISERROR(O84-O43-O44),0,O84-O43-O44)</f>
        <v>0</v>
      </c>
      <c r="P86" s="68">
        <f>IF(ISERROR(P84-P43-P44),0,P84-P43-P44)</f>
        <v>0</v>
      </c>
      <c r="Q86" s="68">
        <f t="shared" si="35"/>
        <v>0</v>
      </c>
      <c r="R86" s="134"/>
      <c r="S86" s="134"/>
      <c r="T86" s="134"/>
      <c r="U86" s="134"/>
      <c r="V86" s="134"/>
      <c r="W86" s="134"/>
      <c r="X86" s="134"/>
      <c r="Y86" s="134">
        <f>Y85-Y84</f>
        <v>0</v>
      </c>
      <c r="Z86" s="134"/>
      <c r="AA86" s="134"/>
      <c r="AB86" s="134"/>
      <c r="AC86" s="134"/>
      <c r="AD86" s="134"/>
      <c r="AF86" s="95"/>
      <c r="AG86" s="78"/>
      <c r="AH86" s="96"/>
      <c r="AI86" s="34"/>
      <c r="AJ86" s="88"/>
    </row>
    <row r="87" spans="1:42" hidden="1" x14ac:dyDescent="0.2">
      <c r="E87" s="75"/>
      <c r="F87" s="78"/>
      <c r="G87" s="78"/>
      <c r="H87" s="7"/>
      <c r="I87" s="7"/>
      <c r="J87" s="7"/>
      <c r="K87" s="7"/>
      <c r="L87" s="7"/>
      <c r="M87" s="69">
        <f>IF(ISERROR(M84-M43-M44-M45),0,M84-M43-M44-M45)</f>
        <v>0</v>
      </c>
      <c r="N87" s="69">
        <f>IF(ISERROR(N84-N43-N44-N45),0,N84-N43-N44-N45)</f>
        <v>0</v>
      </c>
      <c r="O87" s="69">
        <f>IF(ISERROR(O84-O43-O44-O45),0,O84-O43-O44-O45)</f>
        <v>0</v>
      </c>
      <c r="P87" s="69">
        <f>IF(ISERROR(P84-P43-P44-P45),0,P84-P43-P44-P45)</f>
        <v>0</v>
      </c>
      <c r="Q87" s="68">
        <f t="shared" si="35"/>
        <v>0</v>
      </c>
      <c r="R87" s="134"/>
      <c r="S87" s="134"/>
      <c r="T87" s="134"/>
      <c r="U87" s="134"/>
      <c r="V87" s="134"/>
      <c r="W87" s="134"/>
      <c r="X87" s="134"/>
      <c r="Y87" s="134"/>
      <c r="Z87" s="134"/>
      <c r="AA87" s="134"/>
      <c r="AB87" s="134"/>
      <c r="AC87" s="134"/>
      <c r="AD87" s="134"/>
      <c r="AF87" s="84"/>
      <c r="AG87" s="86"/>
      <c r="AH87" s="85"/>
      <c r="AI87" s="85"/>
      <c r="AJ87" s="86"/>
    </row>
    <row r="88" spans="1:42" hidden="1" x14ac:dyDescent="0.2">
      <c r="E88" s="75"/>
      <c r="F88" s="78"/>
      <c r="G88" s="78"/>
      <c r="H88" s="7"/>
      <c r="I88" s="7"/>
      <c r="J88" s="7"/>
      <c r="K88" s="7"/>
      <c r="L88" s="7"/>
      <c r="M88" s="68">
        <f>IF(ISERROR(M84-M43-M44-M45-M46),0,M84-M43-M44-M45-M46)</f>
        <v>0</v>
      </c>
      <c r="N88" s="68">
        <f>IF(ISERROR(N84-N43-N44-N45-N46),0,N84-N43-N44-N45-N46)</f>
        <v>0</v>
      </c>
      <c r="O88" s="68">
        <f>IF(ISERROR(O84-O43-O44-O45-O46),0,O84-O43-O44-O45-O46)</f>
        <v>0</v>
      </c>
      <c r="P88" s="68">
        <f>IF(ISERROR(P84-P43-P44-P45-P46),0,P84-P43-P44-P45-P46)</f>
        <v>0</v>
      </c>
      <c r="Q88" s="68">
        <f t="shared" si="35"/>
        <v>0</v>
      </c>
      <c r="R88" s="134"/>
      <c r="S88" s="134"/>
      <c r="T88" s="134"/>
      <c r="U88" s="134"/>
      <c r="V88" s="134"/>
      <c r="W88" s="134"/>
      <c r="X88" s="134"/>
      <c r="Y88" s="134"/>
      <c r="Z88" s="134"/>
      <c r="AA88" s="134"/>
      <c r="AB88" s="134"/>
      <c r="AC88" s="134"/>
      <c r="AD88" s="134"/>
      <c r="AF88" s="89"/>
      <c r="AG88" s="93"/>
      <c r="AH88" s="91"/>
      <c r="AI88" s="92"/>
      <c r="AJ88" s="93"/>
    </row>
    <row r="89" spans="1:42" hidden="1" x14ac:dyDescent="0.2">
      <c r="E89" s="75"/>
      <c r="F89" s="78"/>
      <c r="G89" s="78"/>
      <c r="H89" s="7"/>
      <c r="I89" s="7"/>
      <c r="J89" s="7"/>
      <c r="K89" s="7"/>
      <c r="L89" s="7"/>
      <c r="M89" s="69">
        <f>IF(ISERROR(M84-M43-M44-M45-M46-M47),0,M84-M43-M44-M45-M46-M47)</f>
        <v>0</v>
      </c>
      <c r="N89" s="69">
        <f>IF(ISERROR(N84-N43-N44-N45-N46-N47),0,N84-N43-N44-N45-N46-N47)</f>
        <v>0</v>
      </c>
      <c r="O89" s="69">
        <f>IF(ISERROR(O84-O43-O44-O45-O46-O47),0,O84-O43-O44-O45-O46-O47)</f>
        <v>0</v>
      </c>
      <c r="P89" s="69">
        <f>IF(ISERROR(P84-P43-P44-P45-P46-P47),0,P84-P43-P44-P45-P46-P47)</f>
        <v>0</v>
      </c>
      <c r="Q89" s="68">
        <f t="shared" si="35"/>
        <v>0</v>
      </c>
      <c r="R89" s="134"/>
      <c r="S89" s="134"/>
      <c r="T89" s="134"/>
      <c r="U89" s="134"/>
      <c r="V89" s="134"/>
      <c r="W89" s="134"/>
      <c r="X89" s="134"/>
      <c r="Y89" s="134"/>
      <c r="Z89" s="134"/>
      <c r="AA89" s="134"/>
      <c r="AB89" s="134"/>
      <c r="AC89" s="134"/>
      <c r="AD89" s="134"/>
      <c r="AF89" s="89"/>
      <c r="AG89" s="111"/>
      <c r="AH89" s="91"/>
      <c r="AI89" s="90"/>
      <c r="AJ89" s="97"/>
    </row>
    <row r="90" spans="1:42" hidden="1" x14ac:dyDescent="0.2">
      <c r="E90" s="75"/>
      <c r="F90" s="78"/>
      <c r="G90" s="78"/>
      <c r="H90" s="7"/>
      <c r="I90" s="7"/>
      <c r="J90" s="7"/>
      <c r="K90" s="7"/>
      <c r="L90" s="7"/>
      <c r="M90" s="68">
        <f>IF(ISERROR(M84-M43-M44-M45-M46-M47-M48),0,M84-M43-M44-M45-M46-M47-M48)</f>
        <v>0</v>
      </c>
      <c r="N90" s="68">
        <f>IF(ISERROR(N84-N43-N44-N45-N46-N47-N48),0,N84-N43-N44-N45-N46-N47-N48)</f>
        <v>0</v>
      </c>
      <c r="O90" s="68">
        <f>IF(ISERROR(O84-O43-O44-O45-O46-O47-O48),0,O84-O43-O44-O45-O46-O47-O48)</f>
        <v>0</v>
      </c>
      <c r="P90" s="68">
        <f>IF(ISERROR(P84-P43-P44-P45-P46-P47-P48),0,P84-P43-P44-P45-P46-P47-P48)</f>
        <v>0</v>
      </c>
      <c r="Q90" s="68">
        <f t="shared" si="35"/>
        <v>0</v>
      </c>
      <c r="R90" s="134"/>
      <c r="S90" s="134"/>
      <c r="T90" s="134"/>
      <c r="U90" s="134"/>
      <c r="V90" s="134"/>
      <c r="W90" s="134"/>
      <c r="X90" s="134"/>
      <c r="Y90" s="134"/>
      <c r="Z90" s="134"/>
      <c r="AA90" s="134"/>
      <c r="AB90" s="134"/>
      <c r="AC90" s="134"/>
      <c r="AD90" s="134"/>
      <c r="AF90" s="89"/>
      <c r="AG90" s="111"/>
      <c r="AH90" s="91"/>
      <c r="AI90" s="90"/>
      <c r="AJ90" s="97"/>
    </row>
    <row r="91" spans="1:42" hidden="1" x14ac:dyDescent="0.2">
      <c r="E91" s="75"/>
      <c r="F91" s="78"/>
      <c r="G91" s="78"/>
      <c r="H91" s="7"/>
      <c r="I91" s="7"/>
      <c r="J91" s="7"/>
      <c r="K91" s="7"/>
      <c r="L91" s="7"/>
      <c r="M91" s="69">
        <f>IF(ISERROR(M84-M43-M44-M45-M46-M47-M48-M49),0,M84-M43-M44-M45-M46-M47-M48-M49)</f>
        <v>0</v>
      </c>
      <c r="N91" s="69">
        <f>IF(ISERROR(N84-N43-N44-N45-N46-N47-N48-N49),0,N84-N43-N44-N45-N46-N47-N48-N49)</f>
        <v>0</v>
      </c>
      <c r="O91" s="69">
        <f>IF(ISERROR(O84-O43-O44-O45-O46-O47-O48-O49),0,O84-O43-O44-O45-O46-O47-O48-O49)</f>
        <v>0</v>
      </c>
      <c r="P91" s="69">
        <f>IF(ISERROR(P84-P43-P44-P45-P46-P47-P48-P49),0,P84-P43-P44-P45-P46-P47-P48-P49)</f>
        <v>0</v>
      </c>
      <c r="Q91" s="68">
        <f t="shared" si="35"/>
        <v>0</v>
      </c>
      <c r="R91" s="134"/>
      <c r="S91" s="134"/>
      <c r="T91" s="134"/>
      <c r="U91" s="134"/>
      <c r="V91" s="134"/>
      <c r="W91" s="134"/>
      <c r="X91" s="134"/>
      <c r="Y91" s="134"/>
      <c r="Z91" s="134"/>
      <c r="AA91" s="134"/>
      <c r="AB91" s="134"/>
      <c r="AC91" s="134"/>
      <c r="AD91" s="134"/>
      <c r="AF91" s="89"/>
      <c r="AG91" s="111"/>
      <c r="AH91" s="91"/>
      <c r="AI91" s="90"/>
      <c r="AJ91" s="97"/>
    </row>
    <row r="92" spans="1:42" hidden="1" x14ac:dyDescent="0.2">
      <c r="E92" s="75"/>
      <c r="F92" s="78"/>
      <c r="G92" s="78"/>
      <c r="H92" s="7"/>
      <c r="I92" s="7"/>
      <c r="J92" s="7"/>
      <c r="K92" s="7"/>
      <c r="L92" s="7"/>
      <c r="M92" s="68">
        <f>IF(ISERROR(M84-M43-M44-M45-M46-M47-M48-M49-M50),0,M84-M43-M44-M45-M46-M47-M48-M49-M50)</f>
        <v>0</v>
      </c>
      <c r="N92" s="68">
        <f>IF(ISERROR(N84-N43-N44-N45-N46-N47-N48-N49-N50),0,N84-N43-N44-N45-N46-N47-N48-N49-N50)</f>
        <v>0</v>
      </c>
      <c r="O92" s="68">
        <f>IF(ISERROR(O84-O43-O44-O45-O46-O47-O48-O49-O50),0,O84-O43-O44-O45-O46-O47-O48-O49-O50)</f>
        <v>0</v>
      </c>
      <c r="P92" s="68">
        <f>IF(ISERROR(P84-P43-P44-P45-P46-P47-P48-P49-P50),0,P84-P43-P44-P45-P46-P47-P48-P49-P50)</f>
        <v>0</v>
      </c>
      <c r="Q92" s="68">
        <f t="shared" si="35"/>
        <v>0</v>
      </c>
      <c r="R92" s="134"/>
      <c r="S92" s="134"/>
      <c r="T92" s="134"/>
      <c r="U92" s="134"/>
      <c r="V92" s="134"/>
      <c r="W92" s="134"/>
      <c r="X92" s="134"/>
      <c r="Y92" s="134"/>
      <c r="Z92" s="134"/>
      <c r="AA92" s="134"/>
      <c r="AB92" s="134"/>
      <c r="AC92" s="134"/>
      <c r="AD92" s="134"/>
      <c r="AF92" s="89"/>
      <c r="AG92" s="111"/>
      <c r="AH92" s="91"/>
      <c r="AI92" s="90"/>
      <c r="AJ92" s="97"/>
    </row>
    <row r="93" spans="1:42" hidden="1" x14ac:dyDescent="0.2">
      <c r="E93" s="75"/>
      <c r="F93" s="78"/>
      <c r="G93" s="78"/>
      <c r="H93" s="7"/>
      <c r="I93" s="7"/>
      <c r="J93" s="7"/>
      <c r="K93" s="7"/>
      <c r="L93" s="7"/>
      <c r="M93" s="68">
        <f>IF(ISERROR(M84-M43-M44-M45-M46-M47-M48-M49-M50-M51),0,M84-M43-M44-M45-M46-M47-M48-M49-M50-M51)</f>
        <v>0</v>
      </c>
      <c r="N93" s="68">
        <f>IF(ISERROR(N84-N43-N44-N45-N46-N47-N48-N49-N50-N51),0,N84-N43-N44-N45-N46-N47-N48-N49-N50-N51)</f>
        <v>0</v>
      </c>
      <c r="O93" s="68">
        <f>IF(ISERROR(O84-O43-O44-O45-O46-O47-O48-O49-O50-O51),0,O84-O43-O44-O45-O46-O47-O48-O49-O50-O51)</f>
        <v>0</v>
      </c>
      <c r="P93" s="68">
        <f>IF(ISERROR(P84-P43-P44-P45-P46-P47-P48-P49-P50-P51),0,P84-P43-P44-P45-P46-P47-P48-P49-P50-P51)</f>
        <v>0</v>
      </c>
      <c r="Q93" s="68">
        <f t="shared" si="35"/>
        <v>0</v>
      </c>
      <c r="R93" s="134"/>
      <c r="S93" s="134"/>
      <c r="T93" s="134"/>
      <c r="U93" s="134"/>
      <c r="V93" s="134"/>
      <c r="W93" s="134"/>
      <c r="X93" s="134"/>
      <c r="Y93" s="134"/>
      <c r="Z93" s="134"/>
      <c r="AA93" s="134"/>
      <c r="AB93" s="134"/>
      <c r="AC93" s="134"/>
      <c r="AD93" s="134"/>
      <c r="AF93" s="337"/>
      <c r="AG93" s="338"/>
      <c r="AH93" s="30"/>
      <c r="AI93" s="339"/>
      <c r="AJ93" s="340"/>
    </row>
    <row r="94" spans="1:42" hidden="1" x14ac:dyDescent="0.2">
      <c r="E94" s="75"/>
      <c r="F94" s="78"/>
      <c r="G94" s="78"/>
      <c r="H94" s="7"/>
      <c r="I94" s="7"/>
      <c r="J94" s="7"/>
      <c r="K94" s="7"/>
      <c r="L94" s="7"/>
      <c r="M94" s="68">
        <f>IF(ISERROR(M84-M43-M44-M45-M46-M47-M48-M49-M50-M51-M52),0,M84-M43-M44-M45-M46-M47-M48-M49-M50-M51-M52)</f>
        <v>0</v>
      </c>
      <c r="N94" s="68">
        <f>IF(ISERROR(N84-N43-N44-N45-N46-N47-N48-N49-N50-N51-N52),0,N84-N43-N44-N45-N46-N47-N48-N49-N50-N51-N52)</f>
        <v>0</v>
      </c>
      <c r="O94" s="68">
        <f>IF(ISERROR(O84-O43-O44-O45-O46-O47-O48-O49-O50-O51-O52),0,O84-O43-O44-O45-O46-O47-O48-O49-O50-O51-O52)</f>
        <v>0</v>
      </c>
      <c r="P94" s="68">
        <f>IF(ISERROR(P84-P43-P44-P45-P46-P47-P48-P49-P50-P51-P52),0,P84-P43-P44-P45-P46-P47-P48-P49-P50-P51-P52)</f>
        <v>0</v>
      </c>
      <c r="Q94" s="68">
        <f t="shared" si="35"/>
        <v>0</v>
      </c>
      <c r="R94" s="134"/>
      <c r="S94" s="134"/>
      <c r="T94" s="134"/>
      <c r="U94" s="134"/>
      <c r="V94" s="134"/>
      <c r="W94" s="134"/>
      <c r="X94" s="134"/>
      <c r="Y94" s="134"/>
      <c r="Z94" s="134"/>
      <c r="AA94" s="134"/>
      <c r="AB94" s="134"/>
      <c r="AC94" s="134"/>
      <c r="AD94" s="134"/>
      <c r="AF94" s="337"/>
      <c r="AG94" s="338"/>
      <c r="AH94" s="30"/>
      <c r="AI94" s="339"/>
      <c r="AJ94" s="340"/>
    </row>
    <row r="95" spans="1:42" hidden="1" x14ac:dyDescent="0.2">
      <c r="E95" s="75"/>
      <c r="F95" s="78"/>
      <c r="G95" s="78"/>
      <c r="H95" s="7"/>
      <c r="I95" s="7"/>
      <c r="J95" s="7"/>
      <c r="K95" s="7"/>
      <c r="L95" s="7"/>
      <c r="M95" s="68">
        <f>IF(ISERROR(M84-M43-M44-M45-M46-M47-M48-M49-M50-M51-M52-M53),0,M84-M43-M44-M45-M46-M47-M48-M49-M50-M51-M52-M53)</f>
        <v>0</v>
      </c>
      <c r="N95" s="68">
        <f>IF(ISERROR(N84-N43-N44-N45-N46-N47-N48-N49-N50-N51-N52-N53),0,N84-N43-N44-N45-N46-N47-N48-N49-N50-N51-N52-N53)</f>
        <v>0</v>
      </c>
      <c r="O95" s="68">
        <f>IF(ISERROR(O84-O43-O44-O45-O46-O47-O48-O49-O50-O51-O52-O53),0,O84-O43-O44-O45-O46-O47-O48-O49-O50-O51-O52-O53)</f>
        <v>0</v>
      </c>
      <c r="P95" s="68">
        <f>IF(ISERROR(P84-P43-P44-P45-P46-P47-P48-P49-P50-P51-P52-P53),0,P84-P43-P44-P45-P46-P47-P48-P49-P50-P51-P52-P53)</f>
        <v>0</v>
      </c>
      <c r="Q95" s="68">
        <f t="shared" si="35"/>
        <v>0</v>
      </c>
      <c r="R95" s="134"/>
      <c r="S95" s="134"/>
      <c r="T95" s="134"/>
      <c r="U95" s="134"/>
      <c r="V95" s="134"/>
      <c r="W95" s="134"/>
      <c r="X95" s="134"/>
      <c r="Y95" s="134"/>
      <c r="Z95" s="134"/>
      <c r="AA95" s="134"/>
      <c r="AB95" s="134"/>
      <c r="AC95" s="134"/>
      <c r="AD95" s="134"/>
      <c r="AF95" s="337"/>
      <c r="AG95" s="338"/>
      <c r="AH95" s="30"/>
      <c r="AI95" s="339"/>
      <c r="AJ95" s="340"/>
    </row>
    <row r="96" spans="1:42" hidden="1" x14ac:dyDescent="0.2">
      <c r="E96" s="75"/>
      <c r="F96" s="78"/>
      <c r="G96" s="78"/>
      <c r="H96" s="7"/>
      <c r="I96" s="7"/>
      <c r="J96" s="7"/>
      <c r="K96" s="7"/>
      <c r="L96" s="7"/>
      <c r="M96" s="68">
        <f>IF(ISERROR(M84-M43-M44-M45-M46-M47-M48-M49-M50-M51-M52-M53-M54),0,M84-M43-M44-M45-M46-M47-M48-M49-M50-M51-M52-M53-M54)</f>
        <v>0</v>
      </c>
      <c r="N96" s="68">
        <f>IF(ISERROR(N84-N43-N44-N45-N46-N47-N48-N49-N50-N51-N52-N53-N54),0,N84-N43-N44-N45-N46-N47-N48-N49-N50-N51-N52-N53-N54)</f>
        <v>0</v>
      </c>
      <c r="O96" s="68">
        <f>IF(ISERROR(O84-O43-O44-O45-O46-O47-O48-O49-O50-O51-O52-O53-O54),0,O84-O43-O44-O45-O46-O47-O48-O49-O50-O51-O52-O53-O54)</f>
        <v>0</v>
      </c>
      <c r="P96" s="68">
        <f>IF(ISERROR(P84-P43-P44-P45-P46-P47-P48-P49-P50-P51-P52-P53-P54),0,P84-P43-P44-P45-P46-P47-P48-P49-P50-P51-P52-P53-P54)</f>
        <v>0</v>
      </c>
      <c r="Q96" s="68">
        <f t="shared" si="35"/>
        <v>0</v>
      </c>
      <c r="R96" s="134"/>
      <c r="S96" s="134"/>
      <c r="T96" s="134"/>
      <c r="U96" s="134"/>
      <c r="V96" s="134"/>
      <c r="W96" s="134"/>
      <c r="X96" s="134"/>
      <c r="Y96" s="134"/>
      <c r="Z96" s="134"/>
      <c r="AA96" s="134"/>
      <c r="AB96" s="134"/>
      <c r="AC96" s="134"/>
      <c r="AD96" s="134"/>
      <c r="AF96" s="337"/>
      <c r="AG96" s="338"/>
      <c r="AH96" s="30"/>
      <c r="AI96" s="339"/>
      <c r="AJ96" s="340"/>
    </row>
    <row r="97" spans="5:36" hidden="1" x14ac:dyDescent="0.2">
      <c r="E97" s="75"/>
      <c r="F97" s="78"/>
      <c r="G97" s="78"/>
      <c r="H97" s="7"/>
      <c r="I97" s="7"/>
      <c r="J97" s="7"/>
      <c r="K97" s="7"/>
      <c r="L97" s="7"/>
      <c r="M97" s="68">
        <f>IF(ISERROR(M84-M43-M44-M45-M46-M47-M48-M49-M50-M51-M52-M53-M54-M55),0,M84-M43-M44-M45-M46-M47-M48-M49-M50-M51-M52-M53-M54-M55)</f>
        <v>0</v>
      </c>
      <c r="N97" s="68">
        <f>IF(ISERROR(N84-N43-N44-N45-N46-N47-N48-N49-N50-N51-N52-N53-N54-N55),0,N84-N43-N44-N45-N46-N47-N48-N49-N50-N51-N52-N53-N54-N55)</f>
        <v>0</v>
      </c>
      <c r="O97" s="68">
        <f>IF(ISERROR(O84-O43-O44-O45-O46-O47-O48-O49-O50-O51-O52-O53-O54-O55),0,O84-O43-O44-O45-O46-O47-O48-O49-O50-O51-O52-O53-O54-O55)</f>
        <v>0</v>
      </c>
      <c r="P97" s="68">
        <f>IF(ISERROR(P84-P43-P44-P45-P46-P47-P48-P49-P50-P51-P52-P53-P54-P55),0,P84-P43-P44-P45-P46-P47-P48-P49-P50-P51-P52-P53-P54-P55)</f>
        <v>0</v>
      </c>
      <c r="Q97" s="68">
        <f t="shared" si="35"/>
        <v>0</v>
      </c>
      <c r="R97" s="134"/>
      <c r="S97" s="134"/>
      <c r="T97" s="134"/>
      <c r="U97" s="134"/>
      <c r="V97" s="134"/>
      <c r="W97" s="134"/>
      <c r="X97" s="134"/>
      <c r="Y97" s="134"/>
      <c r="Z97" s="134"/>
      <c r="AA97" s="134"/>
      <c r="AB97" s="134"/>
      <c r="AC97" s="134"/>
      <c r="AD97" s="134"/>
      <c r="AF97" s="337"/>
      <c r="AG97" s="338"/>
      <c r="AH97" s="30"/>
      <c r="AI97" s="339"/>
      <c r="AJ97" s="340"/>
    </row>
    <row r="98" spans="5:36" hidden="1" x14ac:dyDescent="0.2">
      <c r="E98" s="75"/>
      <c r="F98" s="78"/>
      <c r="G98" s="78"/>
      <c r="H98" s="7"/>
      <c r="I98" s="7"/>
      <c r="J98" s="7"/>
      <c r="K98" s="7"/>
      <c r="L98" s="7"/>
      <c r="M98" s="68">
        <f>IF(ISERROR(M84-M43-M44-M45-M46-M47-M48-M49-M50-M51-M52-M53-M54-M55-M56),0,M84-M43-M44-M45-M46-M47-M48-M49-M50-M51-M52-M53-M54-M55-M56)</f>
        <v>0</v>
      </c>
      <c r="N98" s="68">
        <f>IF(ISERROR(N84-N43-N44-N45-N46-N47-N48-N49-N50-N51-N52-N53-N54-N55-N56),0,N84-N43-N44-N45-N46-N47-N48-N49-N50-N51-N52-N53-N54-N55-N56)</f>
        <v>0</v>
      </c>
      <c r="O98" s="68">
        <f>IF(ISERROR(O84-O43-O44-O45-O46-O47-O48-O49-O50-O51-O52-O53-O54-O55-O56),0,O84-O43-O44-O45-O46-O47-O48-O49-O50-O51-O52-O53-O54-O55-O56)</f>
        <v>0</v>
      </c>
      <c r="P98" s="68">
        <f>IF(ISERROR(P84-P43-P44-P45-P46-P47-P48-P49-P50-P51-P52-P53-P54-P55-P56),0,P84-P43-P44-P45-P46-P47-P48-P49-P50-P51-P52-P53-P54-P55-P56)</f>
        <v>0</v>
      </c>
      <c r="Q98" s="68">
        <f t="shared" si="35"/>
        <v>0</v>
      </c>
      <c r="R98" s="134"/>
      <c r="S98" s="134"/>
      <c r="T98" s="134"/>
      <c r="U98" s="134"/>
      <c r="V98" s="134"/>
      <c r="W98" s="134"/>
      <c r="X98" s="134"/>
      <c r="Y98" s="134"/>
      <c r="Z98" s="134"/>
      <c r="AA98" s="134"/>
      <c r="AB98" s="134"/>
      <c r="AC98" s="134"/>
      <c r="AD98" s="134"/>
      <c r="AF98" s="337"/>
      <c r="AG98" s="338"/>
      <c r="AH98" s="30"/>
      <c r="AI98" s="339"/>
      <c r="AJ98" s="340"/>
    </row>
    <row r="99" spans="5:36" hidden="1" x14ac:dyDescent="0.2">
      <c r="E99" s="75"/>
      <c r="F99" s="78"/>
      <c r="G99" s="78"/>
      <c r="H99" s="7"/>
      <c r="I99" s="7"/>
      <c r="J99" s="7"/>
      <c r="K99" s="7"/>
      <c r="L99" s="7"/>
      <c r="M99" s="68">
        <f>IF(ISERROR(M84-M43-M44-M45-M46-M47-M48-M49-M50-M51-M52-M53-M54-M55-M56-M57),0,M84-M43-M44-M45-M46-M47-M48-M49-M50-M51-M52-M53-M54-M55-M56-M57)</f>
        <v>0</v>
      </c>
      <c r="N99" s="68">
        <f>IF(ISERROR(N84-N43-N44-N45-N46-N47-N48-N49-N50-N51-N52-N53-N54-N55-N56-N57),0,N84-N43-N44-N45-N46-N47-N48-N49-N50-N51-N52-N53-N54-N55-N56-N57)</f>
        <v>0</v>
      </c>
      <c r="O99" s="68">
        <f>IF(ISERROR(O84-O43-O44-O45-O46-O47-O48-O49-O50-O51-O52-O53-O54-O55-O56-O57),0,O84-O43-O44-O45-O46-O47-O48-O49-O50-O51-O52-O53-O54-O55-O56-O57)</f>
        <v>0</v>
      </c>
      <c r="P99" s="68">
        <f>IF(ISERROR(P84-P43-P44-P45-P46-P47-P48-P49-P50-P51-P52-P53-P54-P55-P56-P57),0,P84-P43-P44-P45-P46-P47-P48-P49-P50-P51-P52-P53-P54-P55-P56-P57)</f>
        <v>0</v>
      </c>
      <c r="Q99" s="68">
        <f t="shared" si="35"/>
        <v>0</v>
      </c>
      <c r="R99" s="134"/>
      <c r="S99" s="134"/>
      <c r="T99" s="134"/>
      <c r="U99" s="134"/>
      <c r="V99" s="134"/>
      <c r="W99" s="134"/>
      <c r="X99" s="134"/>
      <c r="Y99" s="134"/>
      <c r="Z99" s="134"/>
      <c r="AA99" s="134"/>
      <c r="AB99" s="134"/>
      <c r="AC99" s="134"/>
      <c r="AD99" s="134"/>
      <c r="AF99" s="337"/>
      <c r="AG99" s="338"/>
      <c r="AH99" s="30"/>
      <c r="AI99" s="339"/>
      <c r="AJ99" s="340"/>
    </row>
    <row r="100" spans="5:36" hidden="1" x14ac:dyDescent="0.2">
      <c r="E100" s="75"/>
      <c r="F100" s="78"/>
      <c r="G100" s="78"/>
      <c r="H100" s="7"/>
      <c r="I100" s="7"/>
      <c r="J100" s="7"/>
      <c r="K100" s="7"/>
      <c r="L100" s="7"/>
      <c r="M100" s="68">
        <f>IF(ISERROR(M84-M43-M44-M45-M46-M47-M48-M49-M50-M51-M52-M53-M54-M55-M56-M57-M58),0,M84-M43-M44-M45-M46-M47-M48-M49-M50-M51-M52-M53-M54-M55-M56-M57-M58)</f>
        <v>0</v>
      </c>
      <c r="N100" s="68">
        <f>IF(ISERROR(N84-N43-N44-N45-N46-N47-N48-N49-N50-N51-N52-N53-N54-N55-N56-N57-N58),0,N84-N43-N44-N45-N46-N47-N48-N49-N50-N51-N52-N53-N54-N55-N56-N57-N58)</f>
        <v>0</v>
      </c>
      <c r="O100" s="68">
        <f>IF(ISERROR(O84-O43-O44-O45-O46-O47-O48-O49-O50-O51-O52-O53-O54-O55-O56-O57-O58),0,O84-O43-O44-O45-O46-O47-O48-O49-O50-O51-O52-O53-O54-O55-O56-O57-O58)</f>
        <v>0</v>
      </c>
      <c r="P100" s="68">
        <f>IF(ISERROR(P84-P43-P44-P45-P46-P47-P48-P49-P50-P51-P52-P53-P54-P55-P56-P57-P58),0,P84-P43-P44-P45-P46-P47-P48-P49-P50-P51-P52-P53-P54-P55-P56-P57-P58)</f>
        <v>0</v>
      </c>
      <c r="Q100" s="68">
        <f t="shared" si="35"/>
        <v>0</v>
      </c>
      <c r="R100" s="134"/>
      <c r="S100" s="134"/>
      <c r="T100" s="134"/>
      <c r="U100" s="134"/>
      <c r="V100" s="134"/>
      <c r="W100" s="134"/>
      <c r="X100" s="134"/>
      <c r="Y100" s="134"/>
      <c r="Z100" s="134"/>
      <c r="AA100" s="134"/>
      <c r="AB100" s="134"/>
      <c r="AC100" s="134"/>
      <c r="AD100" s="134"/>
      <c r="AF100" s="337"/>
      <c r="AG100" s="338"/>
      <c r="AH100" s="30"/>
      <c r="AI100" s="339"/>
      <c r="AJ100" s="340"/>
    </row>
    <row r="101" spans="5:36" hidden="1" x14ac:dyDescent="0.2">
      <c r="E101" s="75"/>
      <c r="F101" s="78"/>
      <c r="G101" s="78"/>
      <c r="H101" s="7"/>
      <c r="I101" s="7"/>
      <c r="J101" s="7"/>
      <c r="K101" s="7"/>
      <c r="L101" s="7"/>
      <c r="M101" s="68">
        <f>IF(ISERROR(M84-M43-M44-M45-M46-M47-M48-M49-M50-M51-M52-M53-M54-M55-M56-M57-M58-M59),0,M84-M43-M44-M45-M46-M47-M48-M49-M50-M51-M52-M53-M54-M55-M56-M57-M58-M59)</f>
        <v>0</v>
      </c>
      <c r="N101" s="68">
        <f>IF(ISERROR(N84-N43-N44-N45-N46-N47-N48-N49-N50-N51-N52-N53-N54-N55-N56-N57-N58-N59),0,N84-N43-N44-N45-N46-N47-N48-N49-N50-N51-N52-N53-N54-N55-N56-N57-N58-N59)</f>
        <v>0</v>
      </c>
      <c r="O101" s="68">
        <f>IF(ISERROR(O84-O43-O44-O45-O46-O47-O48-O49-O50-O51-O52-O53-O54-O55-O56-O57-O58-O59),0,O84-O43-O44-O45-O46-O47-O48-O49-O50-O51-O52-O53-O54-O55-O56-O57-O58-O59)</f>
        <v>0</v>
      </c>
      <c r="P101" s="68">
        <f>IF(ISERROR(P84-P43-P44-P45-P46-P47-P48-P49-P50-P51-P52-P53-P54-P55-P56-P57-P58-P59),0,P84-P43-P44-P45-P46-P47-P48-P49-P50-P51-P52-P53-P54-P55-P56-P57-P58-P59)</f>
        <v>0</v>
      </c>
      <c r="Q101" s="68">
        <f t="shared" si="35"/>
        <v>0</v>
      </c>
      <c r="R101" s="134"/>
      <c r="S101" s="134"/>
      <c r="T101" s="134"/>
      <c r="U101" s="134"/>
      <c r="V101" s="134"/>
      <c r="W101" s="134"/>
      <c r="X101" s="134"/>
      <c r="Y101" s="134"/>
      <c r="Z101" s="134"/>
      <c r="AA101" s="134"/>
      <c r="AB101" s="134"/>
      <c r="AC101" s="134"/>
      <c r="AD101" s="134"/>
      <c r="AF101" s="337"/>
      <c r="AG101" s="338"/>
      <c r="AH101" s="30"/>
      <c r="AI101" s="339"/>
      <c r="AJ101" s="340"/>
    </row>
    <row r="102" spans="5:36" hidden="1" x14ac:dyDescent="0.2">
      <c r="E102" s="75"/>
      <c r="F102" s="78"/>
      <c r="G102" s="78"/>
      <c r="H102" s="7"/>
      <c r="I102" s="7"/>
      <c r="J102" s="7"/>
      <c r="K102" s="7"/>
      <c r="L102" s="7"/>
      <c r="M102" s="68">
        <f>IF(ISERROR(M84-M43-M44-M45-M46-M47-M48-M49-M50-M51-M52-M53-M54-M55-M56-M57-M58-M59-M60),0,M84-M43-M44-M45-M46-M47-M48-M49-M50-M51-M52-M53-M54-M55-M56-M57-M58-M59-M60)</f>
        <v>0</v>
      </c>
      <c r="N102" s="68">
        <f>IF(ISERROR(N84-N43-N44-N45-N46-N47-N48-N49-N50-N51-N52-N53-N54-N55-N56-N57-N58-N59-N60),0,N84-N43-N44-N45-N46-N47-N48-N49-N50-N51-N52-N53-N54-N55-N56-N57-N58-N59-N60)</f>
        <v>0</v>
      </c>
      <c r="O102" s="68">
        <f>IF(ISERROR(O84-O43-O44-O45-O46-O47-O48-O49-O50-O51-O52-O53-O54-O55-O56-O57-O58-O59-O60),0,O84-O43-O44-O45-O46-O47-O48-O49-O50-O51-O52-O53-O54-O55-O56-O57-O58-O59-O60)</f>
        <v>0</v>
      </c>
      <c r="P102" s="68">
        <f>IF(ISERROR(P84-P43-P44-P45-P46-P47-P48-P49-P50-P51-P52-P53-P54-P55-P56-P57-P58-P59-P60),0,P84-P43-P44-P45-P46-P47-P48-P49-P50-P51-P52-P53-P54-P55-P56-P57-P58-P59-P60)</f>
        <v>0</v>
      </c>
      <c r="Q102" s="68">
        <f t="shared" si="35"/>
        <v>0</v>
      </c>
      <c r="R102" s="134"/>
      <c r="S102" s="134"/>
      <c r="T102" s="134"/>
      <c r="U102" s="134"/>
      <c r="V102" s="134"/>
      <c r="W102" s="134"/>
      <c r="X102" s="134"/>
      <c r="Y102" s="134"/>
      <c r="Z102" s="134"/>
      <c r="AA102" s="134"/>
      <c r="AB102" s="134"/>
      <c r="AC102" s="134"/>
      <c r="AD102" s="134"/>
      <c r="AF102" s="337"/>
      <c r="AG102" s="338"/>
      <c r="AH102" s="30"/>
      <c r="AI102" s="339"/>
      <c r="AJ102" s="340"/>
    </row>
    <row r="103" spans="5:36" hidden="1" x14ac:dyDescent="0.2">
      <c r="E103" s="75"/>
      <c r="F103" s="78"/>
      <c r="G103" s="78"/>
      <c r="H103" s="7"/>
      <c r="I103" s="7"/>
      <c r="J103" s="7"/>
      <c r="K103" s="7"/>
      <c r="L103" s="7"/>
      <c r="M103" s="68">
        <f>IF(ISERROR(M84-M43-M44-M45-M46-M47-M48-M49-M50-M51-M52-M53-M54-M55-M56-M57-M58-M59-M60-M66),0,M84-M43-M44-M45-M46-M47-M48-M49-M50-M51-M52-M53-M54-M55-M56-M57-M58-M59-M60-M66)</f>
        <v>0</v>
      </c>
      <c r="N103" s="68">
        <f>IF(ISERROR(N84-N43-N44-N45-N46-N47-N48-N49-N50-N51-N52-N53-N54-N55-N56-N57-N58-N59-N60-N66),0,N84-N43-N44-N45-N46-N47-N48-N49-N50-N51-N52-N53-N54-N55-N56-N57-N58-N59-N60-N66)</f>
        <v>0</v>
      </c>
      <c r="O103" s="68">
        <f>IF(ISERROR(O84-O43-O44-O45-O46-O47-O48-O49-O50-O51-O52-O53-O54-O55-O56-O57-O58-O59-O60-O66),0,O84-O43-O44-O45-O46-O47-O48-O49-O50-O51-O52-O53-O54-O55-O56-O57-O58-O59-O60-O66)</f>
        <v>0</v>
      </c>
      <c r="P103" s="68">
        <f>IF(ISERROR(P84-P43-P44-P45-P46-P47-P48-P49-P50-P51-P52-P53-P54-P55-P56-P57-P58-P59-P60-P66),0,P84-P43-P44-P45-P46-P47-P48-P49-P50-P51-P52-P53-P54-P55-P56-P57-P58-P59-P60-P66)</f>
        <v>0</v>
      </c>
      <c r="Q103" s="68">
        <f t="shared" si="35"/>
        <v>0</v>
      </c>
      <c r="R103" s="134"/>
      <c r="S103" s="134"/>
      <c r="T103" s="134"/>
      <c r="U103" s="134"/>
      <c r="V103" s="134"/>
      <c r="W103" s="134"/>
      <c r="X103" s="134"/>
      <c r="Y103" s="134"/>
      <c r="Z103" s="134"/>
      <c r="AA103" s="134"/>
      <c r="AB103" s="134"/>
      <c r="AC103" s="134"/>
      <c r="AD103" s="134"/>
      <c r="AF103" s="337"/>
      <c r="AG103" s="338"/>
      <c r="AH103" s="30"/>
      <c r="AI103" s="339"/>
      <c r="AJ103" s="340"/>
    </row>
    <row r="104" spans="5:36" hidden="1" x14ac:dyDescent="0.2">
      <c r="E104" s="61"/>
      <c r="F104" s="62"/>
      <c r="G104" s="62"/>
      <c r="H104" s="2"/>
      <c r="I104" s="2"/>
      <c r="J104" s="2"/>
      <c r="K104" s="2"/>
      <c r="L104" s="2"/>
      <c r="M104" s="68">
        <f>IF(ISERROR(M84-M43-M44-M45-M46-M47-M48-M49-M50-M51-M52-M53-M54-M55-M56-M57-M58-M59-M60-M66-M67),0,M84-M43-M44-M45-M46-M47-M48-M49-M50-M51-M52-M53-M54-M55-M56-M57-M58-M59-M60-M66-M67)</f>
        <v>0</v>
      </c>
      <c r="N104" s="68">
        <f>IF(ISERROR(N84-N43-N44-N45-N46-N47-N48-N49-N50-N51-N52-N53-N54-N55-N56-N57-N58-N59-N60-N66-N67),0,N84-N43-N44-N45-N46-N47-N48-N49-N50-N51-N52-N53-N54-N55-N56-N57-N58-N59-N60-N66-N67)</f>
        <v>0</v>
      </c>
      <c r="O104" s="68">
        <f>IF(ISERROR(O84-O43-O44-O45-O46-O47-O48-O49-O50-O51-O52-O53-O54-O55-O56-O57-O58-O59-O60-O66-O67),0,O84-O43-O44-O45-O46-O47-O48-O49-O50-O51-O52-O53-O54-O55-O56-O57-O58-O59-O60-O66-O67)</f>
        <v>0</v>
      </c>
      <c r="P104" s="68">
        <f>IF(ISERROR(P84-P43-P44-P45-P46-P47-P48-P49-P50-P51-P52-P53-P54-P55-P56-P57-P58-P59-P60-P66-P67),0,P84-P43-P44-P45-P46-P47-P48-P49-P50-P51-P52-P53-P54-P55-P56-P57-P58-P59-P60-P66-P67)</f>
        <v>0</v>
      </c>
      <c r="Q104" s="68">
        <f t="shared" si="35"/>
        <v>0</v>
      </c>
      <c r="R104" s="134"/>
      <c r="S104" s="134"/>
      <c r="T104" s="134"/>
      <c r="U104" s="134"/>
      <c r="V104" s="134"/>
      <c r="W104" s="134"/>
      <c r="X104" s="134"/>
      <c r="Y104" s="134"/>
      <c r="Z104" s="134"/>
      <c r="AA104" s="134"/>
      <c r="AB104" s="134"/>
      <c r="AC104" s="134"/>
      <c r="AD104" s="134"/>
      <c r="AF104" s="80"/>
      <c r="AG104" s="81"/>
      <c r="AH104" s="81"/>
      <c r="AI104" s="81"/>
      <c r="AJ104" s="82"/>
    </row>
    <row r="105" spans="5:36" hidden="1" x14ac:dyDescent="0.2"/>
    <row r="106" spans="5:36" hidden="1" x14ac:dyDescent="0.2"/>
    <row r="107" spans="5:36" hidden="1" x14ac:dyDescent="0.2"/>
  </sheetData>
  <sheetProtection password="E33D" sheet="1" objects="1" scenarios="1"/>
  <mergeCells count="15">
    <mergeCell ref="K1:O1"/>
    <mergeCell ref="P2:S2"/>
    <mergeCell ref="G2:O2"/>
    <mergeCell ref="AD22:AF22"/>
    <mergeCell ref="AB22:AC22"/>
    <mergeCell ref="G11:J12"/>
    <mergeCell ref="G9:J10"/>
    <mergeCell ref="G7:H8"/>
    <mergeCell ref="A71:Q73"/>
    <mergeCell ref="G21:I22"/>
    <mergeCell ref="T71:V71"/>
    <mergeCell ref="T72:V73"/>
    <mergeCell ref="U2:Z2"/>
    <mergeCell ref="U3:Z3"/>
    <mergeCell ref="U4:V4"/>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9</formula1>
      <formula2>22</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4"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zoomScaleNormal="100" zoomScalePageLayoutView="125" workbookViewId="0">
      <selection activeCell="P2" sqref="P2:S2"/>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thickBot="1" x14ac:dyDescent="0.55000000000000004">
      <c r="A1" s="609" t="s">
        <v>214</v>
      </c>
      <c r="B1" s="622"/>
      <c r="C1" s="622"/>
      <c r="D1" s="622"/>
      <c r="E1" s="622"/>
      <c r="F1" s="622"/>
      <c r="G1" s="622"/>
      <c r="H1" s="622"/>
      <c r="I1" s="622"/>
      <c r="J1" s="233"/>
      <c r="K1" s="712" t="s">
        <v>206</v>
      </c>
      <c r="L1" s="712"/>
      <c r="M1" s="712"/>
      <c r="N1" s="712"/>
      <c r="O1" s="712"/>
      <c r="P1" s="233"/>
      <c r="Q1" s="233"/>
      <c r="R1" s="54"/>
      <c r="S1" s="234"/>
      <c r="T1" s="234"/>
      <c r="U1" s="234"/>
      <c r="V1" s="234"/>
      <c r="W1" s="234"/>
      <c r="X1" s="234"/>
      <c r="Y1" s="54"/>
      <c r="Z1" s="54"/>
      <c r="AA1" s="54"/>
      <c r="AB1" s="54"/>
      <c r="AC1" s="54"/>
      <c r="AD1" s="54"/>
      <c r="AE1" s="54"/>
      <c r="AF1" s="54"/>
      <c r="AG1" s="54"/>
    </row>
    <row r="2" spans="1:33" ht="26.25" customHeight="1" thickBot="1" x14ac:dyDescent="0.4">
      <c r="A2" s="589"/>
      <c r="B2" s="610" t="s">
        <v>215</v>
      </c>
      <c r="C2" s="589"/>
      <c r="D2" s="589"/>
      <c r="E2" s="590"/>
      <c r="F2" s="590"/>
      <c r="G2" s="677"/>
      <c r="H2" s="677"/>
      <c r="I2" s="677"/>
      <c r="J2" s="677"/>
      <c r="K2" s="677"/>
      <c r="L2" s="677"/>
      <c r="M2" s="677"/>
      <c r="N2" s="677"/>
      <c r="O2" s="677"/>
      <c r="P2" s="676" t="s">
        <v>217</v>
      </c>
      <c r="Q2" s="676"/>
      <c r="R2" s="676"/>
      <c r="S2" s="676"/>
      <c r="U2" s="696" t="s">
        <v>199</v>
      </c>
      <c r="V2" s="697"/>
      <c r="W2" s="697"/>
      <c r="X2" s="697"/>
      <c r="Y2" s="697"/>
      <c r="Z2" s="698"/>
    </row>
    <row r="3" spans="1:33" ht="5.0999999999999996" customHeight="1" thickTop="1" thickBot="1" x14ac:dyDescent="0.25">
      <c r="A3" s="147"/>
      <c r="B3" s="513"/>
      <c r="C3" s="513"/>
      <c r="D3" s="513"/>
      <c r="E3" s="35"/>
      <c r="F3" s="35"/>
      <c r="G3" s="35"/>
      <c r="H3" s="35"/>
      <c r="I3" s="35"/>
      <c r="J3" s="35"/>
      <c r="K3" s="35"/>
      <c r="L3" s="35"/>
      <c r="M3" s="35"/>
      <c r="N3" s="35"/>
      <c r="O3" s="35"/>
      <c r="P3" s="35"/>
      <c r="Q3" s="35"/>
      <c r="R3" s="35"/>
      <c r="S3" s="49"/>
      <c r="T3" s="34"/>
      <c r="U3" s="699"/>
      <c r="V3" s="700"/>
      <c r="W3" s="701"/>
      <c r="X3" s="701"/>
      <c r="Y3" s="701"/>
      <c r="Z3" s="702"/>
      <c r="AA3" s="34"/>
      <c r="AB3" s="34"/>
      <c r="AC3" s="34"/>
      <c r="AD3" s="34"/>
      <c r="AE3" s="34"/>
      <c r="AF3" s="34"/>
      <c r="AG3" s="34"/>
    </row>
    <row r="4" spans="1:33" ht="20.100000000000001" customHeight="1" thickBot="1" x14ac:dyDescent="0.25">
      <c r="A4" s="63"/>
      <c r="B4" s="30"/>
      <c r="C4" s="30"/>
      <c r="D4" s="30"/>
      <c r="E4" s="205" t="s">
        <v>124</v>
      </c>
      <c r="F4" s="72"/>
      <c r="G4" s="72"/>
      <c r="H4" s="34"/>
      <c r="I4" s="34"/>
      <c r="J4" s="34"/>
      <c r="K4" s="34"/>
      <c r="L4" s="34"/>
      <c r="M4" s="34"/>
      <c r="N4" s="34"/>
      <c r="P4" s="254"/>
      <c r="Q4" s="358" t="s">
        <v>118</v>
      </c>
      <c r="R4" s="354"/>
      <c r="S4" s="356" t="s">
        <v>117</v>
      </c>
      <c r="T4" s="578"/>
      <c r="U4" s="703" t="s">
        <v>208</v>
      </c>
      <c r="V4" s="704"/>
      <c r="W4" s="596" t="s">
        <v>202</v>
      </c>
      <c r="X4" s="597" t="s">
        <v>40</v>
      </c>
      <c r="Y4" s="598" t="s">
        <v>203</v>
      </c>
      <c r="Z4" s="599"/>
      <c r="AA4" s="34"/>
      <c r="AB4" s="34"/>
      <c r="AC4" s="34"/>
      <c r="AD4" s="34"/>
      <c r="AE4" s="34"/>
      <c r="AF4" s="34"/>
      <c r="AG4" s="34"/>
    </row>
    <row r="5" spans="1:33" ht="14.1" customHeight="1" thickBot="1" x14ac:dyDescent="0.25">
      <c r="A5" s="63"/>
      <c r="B5" s="30"/>
      <c r="C5" s="30"/>
      <c r="D5" s="30"/>
      <c r="E5" s="205"/>
      <c r="K5" s="34"/>
      <c r="L5" s="34"/>
      <c r="M5" s="34"/>
      <c r="N5" s="34"/>
      <c r="O5" s="135"/>
      <c r="P5" s="359"/>
      <c r="Q5" s="87"/>
      <c r="R5" s="34"/>
      <c r="S5" s="357"/>
      <c r="T5" s="579"/>
      <c r="U5" s="530" t="s">
        <v>191</v>
      </c>
      <c r="V5" s="531" t="s">
        <v>192</v>
      </c>
      <c r="W5" s="565" t="s">
        <v>193</v>
      </c>
      <c r="X5" s="222" t="s">
        <v>197</v>
      </c>
      <c r="Y5" s="222" t="s">
        <v>198</v>
      </c>
      <c r="Z5" s="594" t="s">
        <v>200</v>
      </c>
      <c r="AA5" s="34"/>
      <c r="AB5" s="34"/>
      <c r="AC5" s="34"/>
      <c r="AD5" s="34"/>
      <c r="AE5" s="34"/>
      <c r="AF5" s="34"/>
      <c r="AG5" s="34"/>
    </row>
    <row r="6" spans="1:33" ht="14.1" customHeight="1" x14ac:dyDescent="0.2">
      <c r="A6" s="63"/>
      <c r="B6" s="30"/>
      <c r="C6" s="30"/>
      <c r="D6" s="30"/>
      <c r="E6" s="30"/>
      <c r="J6" s="153"/>
      <c r="K6" s="153"/>
      <c r="L6" s="52"/>
      <c r="O6" s="383"/>
      <c r="P6" s="359"/>
      <c r="Q6" s="87"/>
      <c r="R6" s="34"/>
      <c r="S6" s="384"/>
      <c r="T6" s="580"/>
      <c r="U6" s="603"/>
      <c r="V6" s="604"/>
      <c r="W6" s="625"/>
      <c r="X6" s="604"/>
      <c r="Y6" s="625"/>
      <c r="Z6" s="605" t="s">
        <v>40</v>
      </c>
      <c r="AA6" s="48"/>
      <c r="AB6" s="48"/>
      <c r="AC6" s="48"/>
      <c r="AD6" s="48"/>
      <c r="AE6" s="48"/>
    </row>
    <row r="7" spans="1:33" ht="14.1" customHeight="1" x14ac:dyDescent="0.2">
      <c r="A7" s="63"/>
      <c r="B7" s="30"/>
      <c r="C7" s="30"/>
      <c r="D7" s="30"/>
      <c r="E7" s="30"/>
      <c r="F7" s="326" t="s">
        <v>112</v>
      </c>
      <c r="G7" s="729"/>
      <c r="H7" s="730"/>
      <c r="K7" s="153"/>
      <c r="L7" s="52"/>
      <c r="M7" s="34"/>
      <c r="N7" s="34"/>
      <c r="O7" s="383" t="s">
        <v>125</v>
      </c>
      <c r="P7" s="359">
        <v>9</v>
      </c>
      <c r="Q7" s="87">
        <v>166700</v>
      </c>
      <c r="R7" s="34"/>
      <c r="S7" s="384">
        <f t="shared" ref="S7:S17" si="0">Q7/12</f>
        <v>13891.666666666666</v>
      </c>
      <c r="T7" s="580"/>
      <c r="U7" s="603"/>
      <c r="V7" s="604"/>
      <c r="W7" s="625"/>
      <c r="X7" s="604"/>
      <c r="Y7" s="625"/>
      <c r="Z7" s="605" t="s">
        <v>40</v>
      </c>
      <c r="AA7" s="34"/>
      <c r="AC7" s="109" t="s">
        <v>30</v>
      </c>
      <c r="AF7" s="109" t="s">
        <v>39</v>
      </c>
      <c r="AG7" s="126">
        <f>SUM(AE36:AG36)</f>
        <v>0</v>
      </c>
    </row>
    <row r="8" spans="1:33" ht="14.1" customHeight="1" x14ac:dyDescent="0.2">
      <c r="A8" s="63"/>
      <c r="B8" s="30"/>
      <c r="C8" s="30"/>
      <c r="D8" s="30"/>
      <c r="E8" s="30"/>
      <c r="F8" s="135"/>
      <c r="G8" s="731"/>
      <c r="H8" s="732"/>
      <c r="I8" s="327" t="s">
        <v>80</v>
      </c>
      <c r="K8" s="153"/>
      <c r="L8" s="52"/>
      <c r="M8" s="34"/>
      <c r="N8" s="34"/>
      <c r="O8" s="383" t="s">
        <v>126</v>
      </c>
      <c r="P8" s="359">
        <v>10</v>
      </c>
      <c r="Q8" s="87">
        <v>171900</v>
      </c>
      <c r="R8" s="34"/>
      <c r="S8" s="384">
        <f t="shared" si="0"/>
        <v>14325</v>
      </c>
      <c r="T8" s="580"/>
      <c r="U8" s="603"/>
      <c r="V8" s="604"/>
      <c r="W8" s="625"/>
      <c r="X8" s="604"/>
      <c r="Y8" s="625"/>
      <c r="Z8" s="605" t="s">
        <v>40</v>
      </c>
      <c r="AA8" s="34"/>
      <c r="AC8" s="109"/>
      <c r="AF8" s="109"/>
      <c r="AG8" s="126"/>
    </row>
    <row r="9" spans="1:33" ht="14.1" customHeight="1" x14ac:dyDescent="0.2">
      <c r="A9" s="63"/>
      <c r="B9" s="30"/>
      <c r="C9" s="30"/>
      <c r="D9" s="30"/>
      <c r="E9" s="30"/>
      <c r="F9" s="135" t="s">
        <v>44</v>
      </c>
      <c r="G9" s="713"/>
      <c r="H9" s="714"/>
      <c r="I9" s="714"/>
      <c r="J9" s="715"/>
      <c r="K9" s="153"/>
      <c r="L9" s="52"/>
      <c r="M9" s="34"/>
      <c r="N9" s="34"/>
      <c r="O9" s="383" t="s">
        <v>128</v>
      </c>
      <c r="P9" s="359">
        <v>11</v>
      </c>
      <c r="Q9" s="87">
        <v>175700</v>
      </c>
      <c r="R9" s="34"/>
      <c r="S9" s="384">
        <f t="shared" si="0"/>
        <v>14641.666666666666</v>
      </c>
      <c r="T9" s="580"/>
      <c r="U9" s="603"/>
      <c r="V9" s="604"/>
      <c r="W9" s="625"/>
      <c r="X9" s="604"/>
      <c r="Y9" s="625"/>
      <c r="Z9" s="605" t="s">
        <v>40</v>
      </c>
      <c r="AA9" s="34"/>
      <c r="AB9" s="109"/>
      <c r="AE9" s="109"/>
      <c r="AF9" s="126"/>
    </row>
    <row r="10" spans="1:33" ht="14.1" customHeight="1" thickBot="1" x14ac:dyDescent="0.25">
      <c r="A10" s="63"/>
      <c r="B10" s="30"/>
      <c r="C10" s="30"/>
      <c r="D10" s="30"/>
      <c r="E10" s="30"/>
      <c r="F10" s="135"/>
      <c r="G10" s="716"/>
      <c r="H10" s="717"/>
      <c r="I10" s="717"/>
      <c r="J10" s="718"/>
      <c r="K10" s="153"/>
      <c r="L10" s="52"/>
      <c r="M10" s="34"/>
      <c r="N10" s="34"/>
      <c r="O10" s="383" t="s">
        <v>129</v>
      </c>
      <c r="P10" s="359">
        <v>12</v>
      </c>
      <c r="Q10" s="87">
        <v>180100</v>
      </c>
      <c r="R10" s="34"/>
      <c r="S10" s="384">
        <f t="shared" si="0"/>
        <v>15008.333333333334</v>
      </c>
      <c r="T10" s="580"/>
      <c r="U10" s="591"/>
      <c r="V10" s="592"/>
      <c r="W10" s="592"/>
      <c r="X10" s="592"/>
      <c r="Y10" s="592"/>
      <c r="Z10" s="593"/>
      <c r="AA10" s="34"/>
      <c r="AB10" s="109"/>
      <c r="AE10" s="109"/>
      <c r="AF10" s="126"/>
    </row>
    <row r="11" spans="1:33" ht="14.1" customHeight="1" thickBot="1" x14ac:dyDescent="0.25">
      <c r="A11" s="63"/>
      <c r="B11" s="30"/>
      <c r="C11" s="30"/>
      <c r="D11" s="30"/>
      <c r="E11" s="30"/>
      <c r="F11" s="135" t="s">
        <v>45</v>
      </c>
      <c r="G11" s="713"/>
      <c r="H11" s="714"/>
      <c r="I11" s="714"/>
      <c r="J11" s="715"/>
      <c r="K11" s="153"/>
      <c r="L11" s="52"/>
      <c r="M11" s="34"/>
      <c r="N11" s="34"/>
      <c r="O11" s="383" t="s">
        <v>130</v>
      </c>
      <c r="P11" s="359">
        <v>13</v>
      </c>
      <c r="Q11" s="87">
        <v>183500</v>
      </c>
      <c r="R11" s="34"/>
      <c r="S11" s="384">
        <f t="shared" si="0"/>
        <v>15291.666666666666</v>
      </c>
      <c r="T11" s="580"/>
      <c r="U11" s="623" t="s">
        <v>204</v>
      </c>
      <c r="V11" s="624"/>
      <c r="W11" s="595" t="s">
        <v>202</v>
      </c>
      <c r="X11" s="607" t="s">
        <v>40</v>
      </c>
      <c r="Y11" s="595" t="s">
        <v>203</v>
      </c>
      <c r="Z11" s="602"/>
      <c r="AA11" s="34"/>
      <c r="AB11" s="109"/>
      <c r="AE11" s="109"/>
      <c r="AF11" s="126"/>
    </row>
    <row r="12" spans="1:33" ht="14.1" customHeight="1" thickBot="1" x14ac:dyDescent="0.25">
      <c r="A12" s="63"/>
      <c r="B12" s="30"/>
      <c r="C12" s="30"/>
      <c r="D12" s="30"/>
      <c r="E12" s="30"/>
      <c r="F12" s="135"/>
      <c r="G12" s="716"/>
      <c r="H12" s="717"/>
      <c r="I12" s="717"/>
      <c r="J12" s="718"/>
      <c r="K12" s="153"/>
      <c r="L12" s="52"/>
      <c r="M12" s="34"/>
      <c r="N12" s="34"/>
      <c r="O12" s="383" t="s">
        <v>131</v>
      </c>
      <c r="P12" s="359">
        <v>14</v>
      </c>
      <c r="Q12" s="87">
        <v>186600</v>
      </c>
      <c r="R12" s="34"/>
      <c r="S12" s="384">
        <f t="shared" si="0"/>
        <v>15550</v>
      </c>
      <c r="T12" s="580"/>
      <c r="U12" s="530" t="s">
        <v>191</v>
      </c>
      <c r="V12" s="531" t="s">
        <v>192</v>
      </c>
      <c r="W12" s="532" t="s">
        <v>193</v>
      </c>
      <c r="X12" s="531" t="s">
        <v>197</v>
      </c>
      <c r="Y12" s="531" t="s">
        <v>198</v>
      </c>
      <c r="Z12" s="600" t="s">
        <v>200</v>
      </c>
      <c r="AA12" s="34"/>
      <c r="AB12" s="109"/>
      <c r="AE12" s="109"/>
      <c r="AF12" s="126"/>
    </row>
    <row r="13" spans="1:33" ht="14.1" customHeight="1" x14ac:dyDescent="0.2">
      <c r="A13" s="63"/>
      <c r="B13" s="30"/>
      <c r="C13" s="30"/>
      <c r="D13" s="30"/>
      <c r="E13" s="30"/>
      <c r="F13" s="135"/>
      <c r="G13" s="135"/>
      <c r="H13" s="381"/>
      <c r="I13" s="382"/>
      <c r="K13" s="153"/>
      <c r="L13" s="52"/>
      <c r="M13" s="34"/>
      <c r="N13" s="34"/>
      <c r="O13" s="326" t="s">
        <v>138</v>
      </c>
      <c r="P13" s="359">
        <v>15</v>
      </c>
      <c r="Q13" s="87">
        <v>200000</v>
      </c>
      <c r="R13" s="34"/>
      <c r="S13" s="384">
        <f t="shared" si="0"/>
        <v>16666.666666666668</v>
      </c>
      <c r="T13" s="580"/>
      <c r="U13" s="603"/>
      <c r="V13" s="604"/>
      <c r="W13" s="625"/>
      <c r="X13" s="604"/>
      <c r="Y13" s="625"/>
      <c r="Z13" s="605"/>
      <c r="AA13" s="34"/>
      <c r="AB13" s="109"/>
      <c r="AE13" s="109"/>
      <c r="AF13" s="126"/>
    </row>
    <row r="14" spans="1:33" ht="14.1" customHeight="1" x14ac:dyDescent="0.2">
      <c r="A14" s="63"/>
      <c r="B14" s="30"/>
      <c r="C14" s="30"/>
      <c r="D14" s="30"/>
      <c r="E14" s="30"/>
      <c r="F14" s="135"/>
      <c r="G14" s="135"/>
      <c r="H14" s="381"/>
      <c r="I14" s="382"/>
      <c r="K14" s="153"/>
      <c r="L14" s="52"/>
      <c r="M14" s="34"/>
      <c r="N14" s="34"/>
      <c r="O14" s="326" t="s">
        <v>134</v>
      </c>
      <c r="P14" s="359">
        <v>16</v>
      </c>
      <c r="Q14" s="87">
        <v>191300</v>
      </c>
      <c r="R14" s="34"/>
      <c r="S14" s="384">
        <f t="shared" si="0"/>
        <v>15941.666666666666</v>
      </c>
      <c r="T14" s="580"/>
      <c r="U14" s="603"/>
      <c r="V14" s="604"/>
      <c r="W14" s="625"/>
      <c r="X14" s="604"/>
      <c r="Y14" s="625"/>
      <c r="Z14" s="605"/>
      <c r="AA14" s="34"/>
      <c r="AB14" s="109"/>
      <c r="AE14" s="109"/>
      <c r="AF14" s="126"/>
    </row>
    <row r="15" spans="1:33" ht="14.1" customHeight="1" x14ac:dyDescent="0.2">
      <c r="A15" s="63"/>
      <c r="B15" s="30"/>
      <c r="C15" s="30"/>
      <c r="D15" s="30"/>
      <c r="E15" s="30"/>
      <c r="F15" s="135"/>
      <c r="G15" s="135"/>
      <c r="H15" s="381"/>
      <c r="I15" s="382"/>
      <c r="K15" s="153"/>
      <c r="L15" s="312"/>
      <c r="M15" s="154"/>
      <c r="N15" s="154"/>
      <c r="O15" s="448" t="s">
        <v>133</v>
      </c>
      <c r="P15" s="445">
        <v>17</v>
      </c>
      <c r="Q15" s="446">
        <v>207000</v>
      </c>
      <c r="R15" s="154"/>
      <c r="S15" s="447">
        <f t="shared" si="0"/>
        <v>17250</v>
      </c>
      <c r="T15" s="581"/>
      <c r="U15" s="603"/>
      <c r="V15" s="604"/>
      <c r="W15" s="625"/>
      <c r="X15" s="604"/>
      <c r="Y15" s="625"/>
      <c r="Z15" s="605"/>
      <c r="AA15" s="34"/>
      <c r="AB15" s="109"/>
      <c r="AE15" s="109"/>
      <c r="AF15" s="126"/>
    </row>
    <row r="16" spans="1:33" ht="14.1" customHeight="1" thickBot="1" x14ac:dyDescent="0.25">
      <c r="A16" s="63"/>
      <c r="B16" s="30"/>
      <c r="C16" s="30"/>
      <c r="D16" s="30"/>
      <c r="E16" s="30"/>
      <c r="F16" s="135"/>
      <c r="G16" s="135"/>
      <c r="H16" s="381"/>
      <c r="I16" s="382"/>
      <c r="K16" s="429"/>
      <c r="L16" s="423"/>
      <c r="M16" s="424"/>
      <c r="N16" s="424"/>
      <c r="O16" s="425" t="s">
        <v>149</v>
      </c>
      <c r="P16" s="426">
        <v>18</v>
      </c>
      <c r="Q16" s="427">
        <v>196700</v>
      </c>
      <c r="R16" s="424"/>
      <c r="S16" s="428">
        <f t="shared" si="0"/>
        <v>16391.666666666668</v>
      </c>
      <c r="T16" s="582"/>
      <c r="U16" s="591"/>
      <c r="V16" s="592"/>
      <c r="W16" s="592"/>
      <c r="X16" s="592"/>
      <c r="Y16" s="592"/>
      <c r="Z16" s="593"/>
      <c r="AA16" s="34"/>
      <c r="AB16" s="109"/>
      <c r="AE16" s="109"/>
      <c r="AF16" s="126"/>
    </row>
    <row r="17" spans="1:33" ht="14.1" customHeight="1" thickBot="1" x14ac:dyDescent="0.25">
      <c r="A17" s="63"/>
      <c r="B17" s="30"/>
      <c r="C17" s="30"/>
      <c r="D17" s="30"/>
      <c r="E17" s="30"/>
      <c r="F17" s="135"/>
      <c r="G17" s="135"/>
      <c r="H17" s="381"/>
      <c r="I17" s="382"/>
      <c r="K17" s="153"/>
      <c r="L17" s="312"/>
      <c r="M17" s="154"/>
      <c r="N17" s="154"/>
      <c r="O17" s="448" t="s">
        <v>137</v>
      </c>
      <c r="P17" s="445">
        <v>19</v>
      </c>
      <c r="Q17" s="446">
        <v>199700</v>
      </c>
      <c r="R17" s="154"/>
      <c r="S17" s="447">
        <f t="shared" si="0"/>
        <v>16641.666666666668</v>
      </c>
      <c r="T17" s="581"/>
      <c r="U17" s="623" t="s">
        <v>205</v>
      </c>
      <c r="V17" s="624"/>
      <c r="W17" s="595" t="s">
        <v>202</v>
      </c>
      <c r="X17" s="607" t="s">
        <v>40</v>
      </c>
      <c r="Y17" s="595" t="s">
        <v>203</v>
      </c>
      <c r="Z17" s="602"/>
      <c r="AA17" s="34"/>
      <c r="AB17" s="109"/>
      <c r="AE17" s="109"/>
      <c r="AF17" s="126"/>
    </row>
    <row r="18" spans="1:33" ht="14.1" customHeight="1" thickBot="1" x14ac:dyDescent="0.25">
      <c r="A18" s="63"/>
      <c r="B18" s="30"/>
      <c r="C18" s="30"/>
      <c r="D18" s="30"/>
      <c r="E18" s="30"/>
      <c r="F18" s="135"/>
      <c r="G18" s="135"/>
      <c r="H18" s="381"/>
      <c r="I18" s="382"/>
      <c r="K18" s="153"/>
      <c r="L18" s="312"/>
      <c r="M18" s="154"/>
      <c r="N18" s="154"/>
      <c r="O18" s="444" t="s">
        <v>210</v>
      </c>
      <c r="P18" s="445">
        <v>20</v>
      </c>
      <c r="Q18" s="446">
        <v>179700</v>
      </c>
      <c r="R18" s="154"/>
      <c r="S18" s="447">
        <f>Q18/12</f>
        <v>14975</v>
      </c>
      <c r="T18" s="581"/>
      <c r="U18" s="530" t="s">
        <v>191</v>
      </c>
      <c r="V18" s="531" t="s">
        <v>192</v>
      </c>
      <c r="W18" s="532" t="s">
        <v>193</v>
      </c>
      <c r="X18" s="531" t="s">
        <v>197</v>
      </c>
      <c r="Y18" s="531" t="s">
        <v>198</v>
      </c>
      <c r="Z18" s="600" t="s">
        <v>200</v>
      </c>
      <c r="AA18" s="34"/>
      <c r="AB18" s="109"/>
      <c r="AE18" s="109"/>
      <c r="AF18" s="126"/>
    </row>
    <row r="19" spans="1:33" ht="14.1" customHeight="1" x14ac:dyDescent="0.2">
      <c r="A19" s="63"/>
      <c r="B19" s="30"/>
      <c r="C19" s="30"/>
      <c r="D19" s="30"/>
      <c r="E19" s="30"/>
      <c r="F19" s="135"/>
      <c r="G19" s="135"/>
      <c r="H19" s="381"/>
      <c r="I19" s="382"/>
      <c r="K19" s="153"/>
      <c r="L19" s="312"/>
      <c r="M19" s="154"/>
      <c r="N19" s="154"/>
      <c r="O19" s="444" t="s">
        <v>180</v>
      </c>
      <c r="P19" s="445">
        <v>21</v>
      </c>
      <c r="Q19" s="446">
        <v>221000</v>
      </c>
      <c r="R19" s="154"/>
      <c r="S19" s="447">
        <f>Q19/12</f>
        <v>18416.666666666668</v>
      </c>
      <c r="T19" s="581"/>
      <c r="U19" s="630"/>
      <c r="V19" s="631"/>
      <c r="W19" s="631"/>
      <c r="X19" s="631"/>
      <c r="Y19" s="632"/>
      <c r="Z19" s="633"/>
      <c r="AA19" s="34"/>
      <c r="AB19" s="109"/>
      <c r="AE19" s="109"/>
      <c r="AF19" s="126"/>
    </row>
    <row r="20" spans="1:33" ht="14.1" customHeight="1" x14ac:dyDescent="0.2">
      <c r="A20" s="63"/>
      <c r="B20" s="30"/>
      <c r="C20" s="30"/>
      <c r="D20" s="30"/>
      <c r="E20" s="30"/>
      <c r="F20" s="135"/>
      <c r="G20" s="135"/>
      <c r="H20" s="381"/>
      <c r="I20" s="382"/>
      <c r="K20" s="153"/>
      <c r="L20" s="196"/>
      <c r="M20" s="412"/>
      <c r="N20" s="412"/>
      <c r="O20" s="443" t="s">
        <v>209</v>
      </c>
      <c r="P20" s="413">
        <v>22</v>
      </c>
      <c r="Q20" s="414">
        <v>181500</v>
      </c>
      <c r="R20" s="412"/>
      <c r="S20" s="415">
        <f>Q20/12</f>
        <v>15125</v>
      </c>
      <c r="T20" s="581"/>
      <c r="U20" s="603"/>
      <c r="V20" s="604"/>
      <c r="W20" s="625"/>
      <c r="X20" s="604"/>
      <c r="Y20" s="625"/>
      <c r="Z20" s="605"/>
      <c r="AA20" s="34"/>
      <c r="AB20" s="109"/>
      <c r="AE20" s="109"/>
      <c r="AF20" s="126"/>
    </row>
    <row r="21" spans="1:33" ht="14.1" customHeight="1" x14ac:dyDescent="0.2">
      <c r="A21" s="63"/>
      <c r="B21" s="30"/>
      <c r="C21" s="30"/>
      <c r="D21" s="30"/>
      <c r="E21" s="30"/>
      <c r="F21" s="135"/>
      <c r="G21" s="706"/>
      <c r="H21" s="707"/>
      <c r="I21" s="708"/>
      <c r="K21" s="153"/>
      <c r="L21" s="52"/>
      <c r="M21" s="34"/>
      <c r="N21" s="34"/>
      <c r="O21" s="383"/>
      <c r="P21" s="385"/>
      <c r="Q21" s="87"/>
      <c r="R21" s="34"/>
      <c r="S21" s="384"/>
      <c r="T21" s="580"/>
      <c r="U21" s="603"/>
      <c r="V21" s="604"/>
      <c r="W21" s="625"/>
      <c r="X21" s="604"/>
      <c r="Y21" s="625"/>
      <c r="Z21" s="605"/>
      <c r="AA21" s="34"/>
      <c r="AB21" s="109"/>
      <c r="AE21" s="109"/>
      <c r="AF21" s="126"/>
    </row>
    <row r="22" spans="1:33" ht="14.1" customHeight="1" x14ac:dyDescent="0.2">
      <c r="A22" s="63"/>
      <c r="B22" s="30"/>
      <c r="C22" s="30"/>
      <c r="D22" s="30"/>
      <c r="E22" s="30"/>
      <c r="F22" s="135" t="s">
        <v>79</v>
      </c>
      <c r="G22" s="709"/>
      <c r="H22" s="710"/>
      <c r="I22" s="711"/>
      <c r="K22" s="154"/>
      <c r="L22" s="34"/>
      <c r="M22" s="34"/>
      <c r="N22" s="34"/>
      <c r="O22" s="71"/>
      <c r="P22" s="135" t="s">
        <v>69</v>
      </c>
      <c r="Q22" s="131" t="str">
        <f>IF(OR(Q33&gt;Fed_Limit,Q34&gt;Fed_Limit,Q35&gt;Fed_Limit,Q36&gt;Fed_Limit),"Yes","No")</f>
        <v>No</v>
      </c>
      <c r="R22" s="131"/>
      <c r="S22" s="79"/>
      <c r="T22" s="131"/>
      <c r="U22" s="603"/>
      <c r="V22" s="604"/>
      <c r="W22" s="625"/>
      <c r="X22" s="604"/>
      <c r="Y22" s="625"/>
      <c r="Z22" s="605"/>
      <c r="AA22" s="131"/>
      <c r="AC22" s="656" t="s">
        <v>36</v>
      </c>
      <c r="AD22" s="658"/>
      <c r="AE22" s="656" t="s">
        <v>34</v>
      </c>
      <c r="AF22" s="657"/>
      <c r="AG22" s="658"/>
    </row>
    <row r="23" spans="1:33" ht="14.1" customHeight="1" thickBot="1" x14ac:dyDescent="0.25">
      <c r="A23" s="148"/>
      <c r="B23" s="514"/>
      <c r="C23" s="514"/>
      <c r="D23" s="514"/>
      <c r="E23" s="36"/>
      <c r="F23" s="36"/>
      <c r="G23" s="36"/>
      <c r="H23" s="36"/>
      <c r="I23" s="36"/>
      <c r="J23" s="36"/>
      <c r="K23" s="36"/>
      <c r="L23" s="36"/>
      <c r="M23" s="36"/>
      <c r="N23" s="36"/>
      <c r="O23" s="36"/>
      <c r="P23" s="36"/>
      <c r="Q23" s="36"/>
      <c r="R23" s="36"/>
      <c r="S23" s="51"/>
      <c r="T23" s="34"/>
      <c r="U23" s="591"/>
      <c r="V23" s="592"/>
      <c r="W23" s="592"/>
      <c r="X23" s="592"/>
      <c r="Y23" s="592"/>
      <c r="Z23" s="593"/>
      <c r="AA23" s="34"/>
      <c r="AC23" s="122"/>
      <c r="AD23" s="102"/>
      <c r="AE23" s="101"/>
      <c r="AF23" s="101"/>
      <c r="AG23" s="102"/>
    </row>
    <row r="24" spans="1:33"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3" t="s">
        <v>201</v>
      </c>
      <c r="V24" s="626"/>
      <c r="W24" s="596" t="s">
        <v>202</v>
      </c>
      <c r="X24" s="608" t="s">
        <v>40</v>
      </c>
      <c r="Y24" s="598" t="s">
        <v>203</v>
      </c>
      <c r="Z24" s="599"/>
      <c r="AA24" s="34"/>
      <c r="AC24" s="122"/>
      <c r="AD24" s="102"/>
      <c r="AE24" s="101"/>
      <c r="AF24" s="101"/>
      <c r="AG24" s="102"/>
    </row>
    <row r="25" spans="1:33" ht="14.25" customHeight="1" thickBot="1" x14ac:dyDescent="0.25">
      <c r="A25" s="245"/>
      <c r="B25" s="400"/>
      <c r="C25" s="400"/>
      <c r="D25" s="400"/>
      <c r="E25" s="34"/>
      <c r="G25" s="55" t="s">
        <v>64</v>
      </c>
      <c r="H25" s="34"/>
      <c r="I25" s="34"/>
      <c r="J25" s="474"/>
      <c r="K25" s="34"/>
      <c r="L25" s="34"/>
      <c r="M25" s="474"/>
      <c r="N25" s="34"/>
      <c r="O25" s="34"/>
      <c r="P25" s="34"/>
      <c r="Q25" s="50"/>
      <c r="R25" s="34"/>
      <c r="S25" s="34"/>
      <c r="T25" s="34"/>
      <c r="U25" s="530" t="s">
        <v>191</v>
      </c>
      <c r="V25" s="531" t="s">
        <v>192</v>
      </c>
      <c r="W25" s="532" t="s">
        <v>193</v>
      </c>
      <c r="X25" s="531" t="s">
        <v>197</v>
      </c>
      <c r="Y25" s="531" t="s">
        <v>198</v>
      </c>
      <c r="Z25" s="600" t="s">
        <v>200</v>
      </c>
      <c r="AA25" s="34"/>
      <c r="AC25" s="122"/>
      <c r="AD25" s="102"/>
      <c r="AE25" s="101"/>
      <c r="AF25" s="101"/>
      <c r="AG25" s="102"/>
    </row>
    <row r="26" spans="1:33" ht="14.25" customHeight="1" x14ac:dyDescent="0.2">
      <c r="A26" s="63"/>
      <c r="B26" s="30"/>
      <c r="C26" s="30"/>
      <c r="D26" s="30"/>
      <c r="E26" s="400"/>
      <c r="G26" s="55"/>
      <c r="H26" s="497"/>
      <c r="I26" s="315" t="s">
        <v>80</v>
      </c>
      <c r="J26" s="135" t="s">
        <v>0</v>
      </c>
      <c r="K26" s="512">
        <f>IF(ISERROR(IF(H29="",H26/M37,H29)),0,IF(H29="",H26/M37,H29))</f>
        <v>0</v>
      </c>
      <c r="L26" s="474"/>
      <c r="M26" s="507"/>
      <c r="N26" s="508"/>
      <c r="O26" s="509"/>
      <c r="P26" s="34"/>
      <c r="Q26" s="489"/>
      <c r="R26" s="34"/>
      <c r="S26" s="34"/>
      <c r="T26" s="34"/>
      <c r="U26" s="603"/>
      <c r="V26" s="625"/>
      <c r="W26" s="625"/>
      <c r="X26" s="625"/>
      <c r="Y26" s="625"/>
      <c r="Z26" s="605"/>
      <c r="AA26" s="34"/>
      <c r="AC26" s="122"/>
      <c r="AD26" s="102"/>
      <c r="AE26" s="101"/>
      <c r="AF26" s="101"/>
      <c r="AG26" s="102"/>
    </row>
    <row r="27" spans="1:33" ht="14.25" customHeight="1" x14ac:dyDescent="0.2">
      <c r="A27" s="245"/>
      <c r="B27" s="400"/>
      <c r="C27" s="400"/>
      <c r="D27" s="400"/>
      <c r="E27" s="246"/>
      <c r="G27" s="34"/>
      <c r="H27" s="510" t="str">
        <f>IF(H26&lt;&gt;Q36,"Annual Salary entered is less than the minimum for the scale and Base Entered.  See minimum in Cell N35 for minimum annual rate OR change the scale and/or base rate","")</f>
        <v/>
      </c>
      <c r="I27" s="34"/>
      <c r="J27" s="34"/>
      <c r="K27" s="34"/>
      <c r="L27" s="474"/>
      <c r="M27" s="469"/>
      <c r="N27" s="474"/>
      <c r="O27" s="474"/>
      <c r="P27" s="474"/>
      <c r="Q27" s="491"/>
      <c r="R27" s="34"/>
      <c r="S27" s="34"/>
      <c r="T27" s="34"/>
      <c r="U27" s="603"/>
      <c r="V27" s="625"/>
      <c r="W27" s="625"/>
      <c r="X27" s="625"/>
      <c r="Y27" s="625"/>
      <c r="Z27" s="605"/>
      <c r="AA27" s="34"/>
      <c r="AC27" s="122"/>
      <c r="AD27" s="102"/>
      <c r="AE27" s="101"/>
      <c r="AF27" s="101"/>
      <c r="AG27" s="102"/>
    </row>
    <row r="28" spans="1:33" ht="13.5" customHeight="1" thickBot="1" x14ac:dyDescent="0.25">
      <c r="A28" s="244"/>
      <c r="B28" s="515"/>
      <c r="C28" s="515"/>
      <c r="D28" s="515"/>
      <c r="E28" s="34"/>
      <c r="G28" s="34" t="s">
        <v>65</v>
      </c>
      <c r="H28" s="34"/>
      <c r="I28" s="34"/>
      <c r="J28" s="34"/>
      <c r="K28" s="34"/>
      <c r="L28" s="34"/>
      <c r="M28" s="52"/>
      <c r="N28" s="492"/>
      <c r="O28" s="134"/>
      <c r="P28" s="134"/>
      <c r="Q28" s="50"/>
      <c r="R28" s="34"/>
      <c r="S28" s="34"/>
      <c r="T28" s="34"/>
      <c r="U28" s="606"/>
      <c r="V28" s="627"/>
      <c r="W28" s="627"/>
      <c r="X28" s="627"/>
      <c r="Y28" s="627"/>
      <c r="Z28" s="628"/>
      <c r="AA28" s="34"/>
      <c r="AC28" s="122"/>
      <c r="AD28" s="102"/>
      <c r="AE28" s="101"/>
      <c r="AF28" s="101"/>
      <c r="AG28" s="102"/>
    </row>
    <row r="29" spans="1:33" ht="13.5" customHeight="1" x14ac:dyDescent="0.2">
      <c r="A29" s="63"/>
      <c r="B29" s="30"/>
      <c r="C29" s="30"/>
      <c r="D29" s="30"/>
      <c r="E29" s="34"/>
      <c r="F29" s="34"/>
      <c r="G29" s="34"/>
      <c r="H29" s="390"/>
      <c r="I29" s="206"/>
      <c r="J29" s="34" t="s">
        <v>73</v>
      </c>
      <c r="K29" s="236">
        <f>IF(ISERROR(IF(H26="",H29*M37,H26)),0,IF(H26="",H29*M37,H26))</f>
        <v>0</v>
      </c>
      <c r="L29" s="34"/>
      <c r="M29" s="133"/>
      <c r="N29" s="134"/>
      <c r="O29" s="473"/>
      <c r="P29" s="34"/>
      <c r="Q29" s="50"/>
      <c r="R29" s="34"/>
      <c r="S29" s="34"/>
      <c r="T29" s="34"/>
      <c r="U29" s="34"/>
      <c r="V29" s="34"/>
      <c r="W29" s="34"/>
      <c r="X29" s="34"/>
      <c r="Y29" s="34"/>
      <c r="Z29" s="34"/>
      <c r="AA29" s="34"/>
      <c r="AC29" s="122"/>
      <c r="AD29" s="102"/>
      <c r="AE29" s="101"/>
      <c r="AF29" s="101"/>
      <c r="AG29" s="102"/>
    </row>
    <row r="30" spans="1:33" ht="13.5" thickBot="1" x14ac:dyDescent="0.25">
      <c r="A30" s="148"/>
      <c r="B30" s="514"/>
      <c r="C30" s="514"/>
      <c r="D30" s="514"/>
      <c r="E30" s="210"/>
      <c r="F30" s="210"/>
      <c r="G30" s="210"/>
      <c r="H30" s="235"/>
      <c r="I30" s="36"/>
      <c r="J30" s="36"/>
      <c r="K30" s="36"/>
      <c r="L30" s="36"/>
      <c r="M30" s="36"/>
      <c r="N30" s="36"/>
      <c r="O30" s="36"/>
      <c r="P30" s="36"/>
      <c r="Q30" s="51"/>
      <c r="AC30" s="123" t="s">
        <v>32</v>
      </c>
      <c r="AD30" s="103" t="s">
        <v>37</v>
      </c>
      <c r="AE30" s="119" t="s">
        <v>38</v>
      </c>
      <c r="AF30" s="121" t="s">
        <v>35</v>
      </c>
      <c r="AG30" s="120" t="s">
        <v>33</v>
      </c>
    </row>
    <row r="31" spans="1:33" ht="13.5" thickTop="1" x14ac:dyDescent="0.2">
      <c r="A31" s="63"/>
      <c r="B31" s="30"/>
      <c r="C31" s="30"/>
      <c r="D31" s="30"/>
      <c r="E31" s="34"/>
      <c r="F31" s="143" t="s">
        <v>43</v>
      </c>
      <c r="G31" s="143"/>
      <c r="H31" s="391"/>
      <c r="J31" s="155"/>
      <c r="K31" s="155"/>
      <c r="L31" s="264"/>
      <c r="M31" s="138" t="s">
        <v>42</v>
      </c>
      <c r="N31" s="92"/>
      <c r="O31" s="92"/>
      <c r="P31" s="92"/>
      <c r="Q31" s="139"/>
      <c r="R31" s="85" t="s">
        <v>40</v>
      </c>
      <c r="S31" s="85"/>
      <c r="T31" s="85"/>
      <c r="U31" s="85"/>
      <c r="V31" s="85"/>
      <c r="W31" s="85"/>
      <c r="X31" s="85"/>
      <c r="Y31" s="85"/>
      <c r="Z31" s="85"/>
      <c r="AA31" s="85"/>
      <c r="AC31" s="112"/>
      <c r="AD31" s="105">
        <f t="array" ref="AD31">SUM(IF($A$42:$A$62&lt;&gt;"x",$M$42:$M$62,0))</f>
        <v>0</v>
      </c>
      <c r="AE31" s="237">
        <f>AD31*$Q$36</f>
        <v>0</v>
      </c>
      <c r="AF31" s="237">
        <f>AL84*Fed_Limit</f>
        <v>0</v>
      </c>
      <c r="AG31" s="83">
        <f>AM84*12</f>
        <v>0</v>
      </c>
    </row>
    <row r="32" spans="1:33" ht="15" x14ac:dyDescent="0.25">
      <c r="A32" s="63"/>
      <c r="B32" s="30"/>
      <c r="C32" s="30"/>
      <c r="D32" s="30"/>
      <c r="E32" s="34"/>
      <c r="F32" s="135" t="s">
        <v>1</v>
      </c>
      <c r="G32" s="135"/>
      <c r="H32" s="392"/>
      <c r="K32" s="156"/>
      <c r="L32" s="55"/>
      <c r="M32" s="417" t="s">
        <v>139</v>
      </c>
      <c r="N32" s="56" t="s">
        <v>3</v>
      </c>
      <c r="O32" s="56" t="s">
        <v>4</v>
      </c>
      <c r="P32" s="56" t="s">
        <v>5</v>
      </c>
      <c r="Q32" s="57" t="s">
        <v>6</v>
      </c>
      <c r="R32" s="131"/>
      <c r="S32" s="131"/>
      <c r="T32" s="131"/>
      <c r="U32" s="131"/>
      <c r="V32" s="131"/>
      <c r="W32" s="131"/>
      <c r="X32" s="131"/>
      <c r="Y32" s="131"/>
      <c r="Z32" s="131"/>
      <c r="AA32" s="131"/>
      <c r="AC32" s="113" t="s">
        <v>3</v>
      </c>
      <c r="AD32" s="106">
        <f t="array" ref="AD32">SUM(IF($A$42:$A$62&lt;&gt;"x",$N$42:$N$62,0))</f>
        <v>0</v>
      </c>
      <c r="AE32" s="238">
        <f>AD32*$Q$36</f>
        <v>0</v>
      </c>
      <c r="AF32" s="238">
        <f>AL85*Fed_Limit</f>
        <v>0</v>
      </c>
      <c r="AG32" s="98">
        <f>AM85*12</f>
        <v>0</v>
      </c>
    </row>
    <row r="33" spans="1:37" x14ac:dyDescent="0.2">
      <c r="A33" s="270"/>
      <c r="B33" s="55"/>
      <c r="C33" s="55"/>
      <c r="D33" s="55"/>
      <c r="E33" s="55"/>
      <c r="F33" s="383"/>
      <c r="G33" s="383"/>
      <c r="H33" s="500"/>
      <c r="I33" s="250" t="s">
        <v>80</v>
      </c>
      <c r="J33" s="493"/>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C33" s="113"/>
      <c r="AD33" s="106"/>
      <c r="AE33" s="238"/>
      <c r="AF33" s="238"/>
      <c r="AG33" s="98"/>
    </row>
    <row r="34" spans="1:37" x14ac:dyDescent="0.2">
      <c r="A34" s="63"/>
      <c r="B34" s="30"/>
      <c r="C34" s="30"/>
      <c r="D34" s="30"/>
      <c r="E34" s="34"/>
      <c r="F34" s="383"/>
      <c r="G34" s="383"/>
      <c r="H34" s="501"/>
      <c r="I34" s="156"/>
      <c r="J34" s="494"/>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48"/>
      <c r="U34" s="48"/>
      <c r="V34" s="48"/>
      <c r="W34" s="48"/>
      <c r="X34" s="48"/>
      <c r="Y34" s="159"/>
      <c r="Z34" s="149"/>
      <c r="AA34" s="48"/>
      <c r="AC34" s="113" t="s">
        <v>4</v>
      </c>
      <c r="AD34" s="106">
        <f t="array" ref="AD34">SUM(IF($A$42:$A$62&lt;&gt;"x",$O$42:$O$62,0))</f>
        <v>0</v>
      </c>
      <c r="AE34" s="238">
        <f>AD34*$Q$36</f>
        <v>0</v>
      </c>
      <c r="AF34" s="238">
        <f>AL86*Fed_Limit</f>
        <v>0</v>
      </c>
      <c r="AG34" s="98">
        <f>AM86*12</f>
        <v>0</v>
      </c>
    </row>
    <row r="35" spans="1:37" x14ac:dyDescent="0.2">
      <c r="A35" s="63"/>
      <c r="B35" s="30"/>
      <c r="C35" s="30"/>
      <c r="D35" s="30"/>
      <c r="E35" s="34"/>
      <c r="F35" s="383"/>
      <c r="G35" s="383"/>
      <c r="H35" s="502"/>
      <c r="I35" s="156"/>
      <c r="J35" s="494"/>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C35" s="114" t="s">
        <v>5</v>
      </c>
      <c r="AD35" s="107">
        <f t="array" ref="AD35">SUM(IF($A$42:$A$62&lt;&gt;"x",$P$42:$P$62,0))</f>
        <v>0</v>
      </c>
      <c r="AE35" s="239">
        <f>AD35*$Q$36</f>
        <v>0</v>
      </c>
      <c r="AF35" s="239">
        <f>AL87*Fed_Limit</f>
        <v>0</v>
      </c>
      <c r="AG35" s="100">
        <f>AM87*12</f>
        <v>0</v>
      </c>
    </row>
    <row r="36" spans="1:37" ht="13.5" thickBot="1" x14ac:dyDescent="0.25">
      <c r="A36" s="148"/>
      <c r="B36" s="514"/>
      <c r="C36" s="514"/>
      <c r="D36" s="514"/>
      <c r="E36" s="36"/>
      <c r="F36" s="158" t="s">
        <v>74</v>
      </c>
      <c r="G36" s="158"/>
      <c r="H36" s="475"/>
      <c r="I36" s="157"/>
      <c r="J36" s="495"/>
      <c r="K36" s="157"/>
      <c r="L36" s="60"/>
      <c r="M36" s="334">
        <f>ROUND(Prof_Above,-2)</f>
        <v>0</v>
      </c>
      <c r="N36" s="468">
        <f>ROUND(IF(Prof_Base_Above=181700,VLOOKUP(Scale_Above,Above_Scale_Minimum,3,FALSE),(IF(Scale_Above=0,0,IF(Scale_Above=1,Prof_Base_Above*0.1,IF(Scale_Above=2,Prof_Base_Above*0.2,IF(Scale_Above&gt;=3,Prof_Base_Above*0.3)))))),-2)</f>
        <v>0</v>
      </c>
      <c r="O36" s="468">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5">
        <f>IF(SUM(H26-Prof_Base_Above-N36-O36)&gt;0,(SUM(H26-N36-O36-Prof_Base_Above)),0)</f>
        <v>0</v>
      </c>
      <c r="Q36" s="505">
        <f>SUM(M36:P36)</f>
        <v>0</v>
      </c>
      <c r="R36" s="129"/>
      <c r="S36" s="129"/>
      <c r="T36" s="129"/>
      <c r="U36" s="129"/>
      <c r="V36" s="129"/>
      <c r="W36" s="129"/>
      <c r="X36" s="129"/>
      <c r="Y36" s="129"/>
      <c r="Z36" s="129"/>
      <c r="AA36" s="129"/>
      <c r="AC36" s="124" t="s">
        <v>6</v>
      </c>
      <c r="AD36" s="125">
        <f>SUM(AD31:AD35)</f>
        <v>0</v>
      </c>
      <c r="AE36" s="118">
        <f>SUM(AE31:AE35)</f>
        <v>0</v>
      </c>
      <c r="AF36" s="118">
        <f>SUM(AF31:AF35)</f>
        <v>0</v>
      </c>
      <c r="AG36" s="104">
        <f>SUM(AG31:AG35)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506">
        <f>SUM(M37:P37)</f>
        <v>0</v>
      </c>
      <c r="R37" s="48"/>
      <c r="S37" s="48"/>
      <c r="T37" s="48"/>
      <c r="U37" s="48"/>
      <c r="V37" s="48"/>
      <c r="W37" s="48"/>
      <c r="X37" s="48"/>
      <c r="Y37" s="48"/>
      <c r="Z37" s="48"/>
      <c r="AA37" s="48"/>
      <c r="AC37" s="8" t="s">
        <v>6</v>
      </c>
      <c r="AD37" s="108"/>
      <c r="AE37" s="99"/>
      <c r="AF37" s="100"/>
      <c r="AG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E38" s="241"/>
      <c r="AF38" s="241"/>
      <c r="AG38" s="241"/>
      <c r="AH38" s="48"/>
      <c r="AI38" s="48"/>
      <c r="AJ38" s="48"/>
      <c r="AK38" s="129"/>
    </row>
    <row r="39" spans="1:37" ht="13.5" thickBot="1" x14ac:dyDescent="0.25">
      <c r="A39" s="251" t="s">
        <v>80</v>
      </c>
      <c r="B39" s="251"/>
      <c r="C39" s="251"/>
      <c r="D39" s="251"/>
      <c r="J39" s="353"/>
      <c r="L39" s="351" t="s">
        <v>116</v>
      </c>
      <c r="M39" s="496">
        <f>ROUND(IF(Q37&gt;0,M37/Q37*H31,0),4)</f>
        <v>0</v>
      </c>
      <c r="N39" s="488">
        <f>ROUND(IF(Q37=0,0,IF(N37/Q37+M39&gt;Q39,Q39-M39,IF(Q37&gt;0,N37/Q37*H31))),4)</f>
        <v>0</v>
      </c>
      <c r="O39" s="488">
        <f>ROUND(IF(Q37=0,0,IF((O37/Q37)+M39+N39&gt;H31,H31-M39-N39,IF(Q37&gt;0,O37/Q37*H31,0))),4)</f>
        <v>0</v>
      </c>
      <c r="P39" s="490">
        <f>SUM(Q39-O39-N39-M39)</f>
        <v>0</v>
      </c>
      <c r="Q39" s="352">
        <f>H31</f>
        <v>0</v>
      </c>
      <c r="X39" s="136"/>
      <c r="Y39" s="136"/>
      <c r="Z39" s="136"/>
      <c r="AA39" s="136"/>
      <c r="AB39" s="136"/>
      <c r="AC39" s="136"/>
      <c r="AD39" s="136"/>
      <c r="AE39" s="136"/>
      <c r="AF39" s="136"/>
      <c r="AK39" s="53"/>
    </row>
    <row r="40" spans="1:37" ht="13.5" thickBot="1" x14ac:dyDescent="0.25">
      <c r="A40" s="519" t="s">
        <v>49</v>
      </c>
      <c r="B40" s="523"/>
      <c r="C40" s="523"/>
      <c r="D40" s="523"/>
      <c r="E40" s="524"/>
      <c r="F40" s="525"/>
      <c r="G40" s="526"/>
      <c r="H40" s="527"/>
      <c r="I40" s="366"/>
      <c r="J40" s="366"/>
      <c r="K40" s="366"/>
      <c r="L40" s="528"/>
      <c r="M40" s="144" t="s">
        <v>7</v>
      </c>
      <c r="N40" s="10"/>
      <c r="O40" s="10"/>
      <c r="P40" s="11"/>
      <c r="Q40" s="19"/>
      <c r="R40" s="34"/>
      <c r="S40" s="341" t="s">
        <v>86</v>
      </c>
      <c r="T40" s="10"/>
      <c r="U40" s="10"/>
      <c r="V40" s="10"/>
      <c r="W40" s="11"/>
      <c r="X40" s="85"/>
      <c r="Y40" s="85"/>
      <c r="Z40" s="85"/>
      <c r="AA40" s="132" t="s">
        <v>40</v>
      </c>
      <c r="AB40" s="85"/>
      <c r="AC40" s="4"/>
      <c r="AD40" s="6"/>
      <c r="AE40" s="6"/>
      <c r="AF40" s="5"/>
    </row>
    <row r="41" spans="1:37" ht="40.5" customHeight="1" thickBot="1" x14ac:dyDescent="0.25">
      <c r="A41" s="520" t="s">
        <v>46</v>
      </c>
      <c r="B41" s="530" t="s">
        <v>191</v>
      </c>
      <c r="C41" s="531" t="s">
        <v>192</v>
      </c>
      <c r="D41" s="532" t="s">
        <v>193</v>
      </c>
      <c r="E41" s="531" t="s">
        <v>194</v>
      </c>
      <c r="F41" s="531" t="s">
        <v>195</v>
      </c>
      <c r="G41" s="531" t="s">
        <v>196</v>
      </c>
      <c r="H41" s="533" t="s">
        <v>50</v>
      </c>
      <c r="I41" s="534" t="s">
        <v>47</v>
      </c>
      <c r="J41" s="534" t="s">
        <v>88</v>
      </c>
      <c r="K41" s="534" t="s">
        <v>87</v>
      </c>
      <c r="L41" s="535" t="s">
        <v>48</v>
      </c>
      <c r="M41" s="418" t="s">
        <v>140</v>
      </c>
      <c r="N41" s="58" t="s">
        <v>3</v>
      </c>
      <c r="O41" s="58" t="s">
        <v>4</v>
      </c>
      <c r="P41" s="59" t="s">
        <v>5</v>
      </c>
      <c r="Q41" s="577" t="s">
        <v>9</v>
      </c>
      <c r="R41" s="132"/>
      <c r="S41" s="419" t="s">
        <v>141</v>
      </c>
      <c r="T41" s="58" t="s">
        <v>16</v>
      </c>
      <c r="U41" s="58" t="s">
        <v>41</v>
      </c>
      <c r="V41" s="420" t="s">
        <v>17</v>
      </c>
      <c r="W41" s="518" t="s">
        <v>6</v>
      </c>
      <c r="X41" s="131"/>
      <c r="Y41" s="131"/>
      <c r="Z41" s="131"/>
      <c r="AC41" s="4" t="s">
        <v>11</v>
      </c>
      <c r="AD41" s="6"/>
      <c r="AE41" s="6"/>
      <c r="AF41" s="5"/>
    </row>
    <row r="42" spans="1:37" ht="2.25" customHeight="1" thickBot="1" x14ac:dyDescent="0.25">
      <c r="A42" s="162"/>
      <c r="B42" s="93"/>
      <c r="C42" s="93"/>
      <c r="D42" s="529"/>
      <c r="E42" s="34"/>
      <c r="F42" s="34"/>
      <c r="G42" s="34"/>
      <c r="H42" s="34"/>
      <c r="I42" s="34"/>
      <c r="J42" s="34"/>
      <c r="K42" s="34"/>
      <c r="L42" s="146"/>
      <c r="M42" s="165"/>
      <c r="N42" s="166"/>
      <c r="O42" s="166"/>
      <c r="P42" s="166"/>
      <c r="Q42" s="55"/>
      <c r="R42" s="55"/>
      <c r="S42" s="459"/>
      <c r="T42" s="217"/>
      <c r="U42" s="217"/>
      <c r="V42" s="217"/>
      <c r="W42" s="272"/>
      <c r="X42" s="55"/>
      <c r="Y42" s="55"/>
      <c r="Z42" s="55"/>
      <c r="AA42" s="1"/>
    </row>
    <row r="43" spans="1:37" x14ac:dyDescent="0.2">
      <c r="A43" s="521"/>
      <c r="B43" s="536"/>
      <c r="C43" s="536"/>
      <c r="D43" s="537"/>
      <c r="E43" s="538"/>
      <c r="F43" s="539"/>
      <c r="G43" s="537"/>
      <c r="H43" s="390"/>
      <c r="I43" s="395"/>
      <c r="J43" s="396"/>
      <c r="K43" s="161">
        <f t="shared" ref="K43:K62" si="1">IF(ISERROR(IF(A43="",L43*(Annual_Salary/12),L43*(VLOOKUP(A43,SalaryLimits,2,FALSE))/12)),0,IF(A43="",L43*(Annual_Salary/12),L43*(VLOOKUP(A43,SalaryLimits,2,FALSE))/12))</f>
        <v>0</v>
      </c>
      <c r="L43" s="332">
        <f t="shared" ref="L43:L62" si="2">IF(ISERROR(ROUND(IF(AND(I43="",A43=""),J43/(Annual_Salary/12),IF(AND(I43="",A43&lt;&gt;""),J43/(VLOOKUP(A43,SalaryLimits,2,FALSE)/12),I43)),4)),0,ROUND(IF(AND(I43="",A43=""),J43/(Annual_Salary/12),IF(AND(I43="",A43&lt;&gt;""),J43/(VLOOKUP(A43,SalaryLimits,2,FALSE)/12),I43)),4))</f>
        <v>0</v>
      </c>
      <c r="M43" s="163">
        <f t="shared" ref="M43:M62" si="3">IF(ISERROR(IF(L43&lt;M79,L43,M79)),0,IF(L43&lt;M79,L43,M79))</f>
        <v>0</v>
      </c>
      <c r="N43" s="114">
        <f t="shared" ref="N43:N62" si="4">IF(ISERROR(IF(AC43&lt;N79,AC43,N79)),0,IF(AC43&lt;N79,AC43,N79))</f>
        <v>0</v>
      </c>
      <c r="O43" s="114">
        <f t="shared" ref="O43:O62" si="5">IF(ISERROR(IF(AD43&lt;O79,AD43,O79)),0,IF(AD43&lt;O79,AD43,O79))</f>
        <v>0</v>
      </c>
      <c r="P43" s="498">
        <f t="shared" ref="P43:P62" si="6">IF(ISERROR(IF(AE43&lt;P79,AE43,P79)),0,IF(AE43&lt;P79,AE43,P79))</f>
        <v>0</v>
      </c>
      <c r="Q43" s="220">
        <f t="shared" ref="Q43:Q62" si="7">SUM(M43:P43)</f>
        <v>0</v>
      </c>
      <c r="R43" s="110"/>
      <c r="S43" s="137">
        <f t="shared" ref="S43:S62" si="8">IF(OR(OverCAP="No",A43=""),0,(M43*(Annual_Salary/12))-(M43*(VLOOKUP(A43,SalaryLimits,2,FALSE)/12)))</f>
        <v>0</v>
      </c>
      <c r="T43" s="137">
        <f t="shared" ref="T43:T62" si="9">IF(OR(OverCAP="No",A43=""),0,(N43*(Annual_Salary/12))-(N43*(VLOOKUP(A43,SalaryLimits,2,FALSE)/12)))</f>
        <v>0</v>
      </c>
      <c r="U43" s="137">
        <f t="shared" ref="U43:U62" si="10">IF(OR(OverCAP="No",A43=""),0,(O43*(Annual_Salary/12))-(O43*(VLOOKUP(A43,SalaryLimits,2,FALSE)/12)))</f>
        <v>0</v>
      </c>
      <c r="V43" s="137">
        <f t="shared" ref="V43:V62" si="11">IF(OR(OverCAP="No",A43=""),0,(P43*(Annual_Salary/12))-(P43*(VLOOKUP(A43,SalaryLimits,2,FALSE)/12)))</f>
        <v>0</v>
      </c>
      <c r="W43" s="336">
        <f t="shared" ref="W43:W62" si="12">SUM(S43:V43)</f>
        <v>0</v>
      </c>
      <c r="X43" s="214"/>
      <c r="Y43" s="214"/>
      <c r="Z43" s="214"/>
      <c r="AA43" s="1"/>
      <c r="AC43" s="67">
        <f t="shared" ref="AC43:AC62" si="13">L43-M43</f>
        <v>0</v>
      </c>
      <c r="AD43" s="68">
        <f t="shared" ref="AD43:AD62" si="14">L43-M43-N43</f>
        <v>0</v>
      </c>
      <c r="AE43" s="69">
        <f t="shared" ref="AE43:AE62" si="15">L43-M43-N43-O43</f>
        <v>0</v>
      </c>
      <c r="AF43" s="68">
        <f t="shared" ref="AF43:AF62" si="16">L43-M43-N43-O43-P43</f>
        <v>0</v>
      </c>
    </row>
    <row r="44" spans="1:37" x14ac:dyDescent="0.2">
      <c r="A44" s="521"/>
      <c r="B44" s="536"/>
      <c r="C44" s="536"/>
      <c r="D44" s="537"/>
      <c r="E44" s="538"/>
      <c r="F44" s="539"/>
      <c r="G44" s="537"/>
      <c r="H44" s="390"/>
      <c r="I44" s="395"/>
      <c r="J44" s="397"/>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4"/>
      <c r="Y44" s="214"/>
      <c r="Z44" s="214"/>
      <c r="AA44" s="1"/>
      <c r="AC44" s="67">
        <f t="shared" si="13"/>
        <v>0</v>
      </c>
      <c r="AD44" s="68">
        <f t="shared" si="14"/>
        <v>0</v>
      </c>
      <c r="AE44" s="69">
        <f t="shared" si="15"/>
        <v>0</v>
      </c>
      <c r="AF44" s="68">
        <f t="shared" si="16"/>
        <v>0</v>
      </c>
    </row>
    <row r="45" spans="1:37" x14ac:dyDescent="0.2">
      <c r="A45" s="521"/>
      <c r="B45" s="536"/>
      <c r="C45" s="536"/>
      <c r="D45" s="537"/>
      <c r="E45" s="538"/>
      <c r="F45" s="539"/>
      <c r="G45" s="537"/>
      <c r="H45" s="390"/>
      <c r="I45" s="395"/>
      <c r="J45" s="397"/>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4"/>
      <c r="Y45" s="214"/>
      <c r="Z45" s="214"/>
      <c r="AA45" s="1"/>
      <c r="AC45" s="67">
        <f t="shared" si="13"/>
        <v>0</v>
      </c>
      <c r="AD45" s="68">
        <f t="shared" si="14"/>
        <v>0</v>
      </c>
      <c r="AE45" s="69">
        <f t="shared" si="15"/>
        <v>0</v>
      </c>
      <c r="AF45" s="68">
        <f t="shared" si="16"/>
        <v>0</v>
      </c>
    </row>
    <row r="46" spans="1:37" x14ac:dyDescent="0.2">
      <c r="A46" s="521"/>
      <c r="B46" s="536"/>
      <c r="C46" s="536"/>
      <c r="D46" s="537"/>
      <c r="E46" s="538"/>
      <c r="F46" s="539"/>
      <c r="G46" s="537"/>
      <c r="H46" s="390"/>
      <c r="I46" s="395"/>
      <c r="J46" s="397"/>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4"/>
      <c r="Y46" s="214"/>
      <c r="Z46" s="214"/>
      <c r="AA46" s="1"/>
      <c r="AC46" s="67">
        <f t="shared" si="13"/>
        <v>0</v>
      </c>
      <c r="AD46" s="68">
        <f t="shared" si="14"/>
        <v>0</v>
      </c>
      <c r="AE46" s="69">
        <f t="shared" si="15"/>
        <v>0</v>
      </c>
      <c r="AF46" s="68">
        <f t="shared" si="16"/>
        <v>0</v>
      </c>
    </row>
    <row r="47" spans="1:37" x14ac:dyDescent="0.2">
      <c r="A47" s="521"/>
      <c r="B47" s="536"/>
      <c r="C47" s="536"/>
      <c r="D47" s="537"/>
      <c r="E47" s="538"/>
      <c r="F47" s="539"/>
      <c r="G47" s="537"/>
      <c r="H47" s="390"/>
      <c r="I47" s="395"/>
      <c r="J47" s="397"/>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4"/>
      <c r="Y47" s="214"/>
      <c r="Z47" s="214"/>
      <c r="AA47" s="1"/>
      <c r="AC47" s="67">
        <f t="shared" si="13"/>
        <v>0</v>
      </c>
      <c r="AD47" s="68">
        <f t="shared" si="14"/>
        <v>0</v>
      </c>
      <c r="AE47" s="69">
        <f t="shared" si="15"/>
        <v>0</v>
      </c>
      <c r="AF47" s="68">
        <f t="shared" si="16"/>
        <v>0</v>
      </c>
    </row>
    <row r="48" spans="1:37" x14ac:dyDescent="0.2">
      <c r="A48" s="521"/>
      <c r="B48" s="536"/>
      <c r="C48" s="536"/>
      <c r="D48" s="537"/>
      <c r="E48" s="538"/>
      <c r="F48" s="539"/>
      <c r="G48" s="537"/>
      <c r="H48" s="390"/>
      <c r="I48" s="395"/>
      <c r="J48" s="397"/>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4"/>
      <c r="Y48" s="214"/>
      <c r="Z48" s="214"/>
      <c r="AA48" s="1"/>
      <c r="AC48" s="67">
        <f t="shared" si="13"/>
        <v>0</v>
      </c>
      <c r="AD48" s="68">
        <f t="shared" si="14"/>
        <v>0</v>
      </c>
      <c r="AE48" s="69">
        <f t="shared" si="15"/>
        <v>0</v>
      </c>
      <c r="AF48" s="68">
        <f t="shared" si="16"/>
        <v>0</v>
      </c>
    </row>
    <row r="49" spans="1:40" x14ac:dyDescent="0.2">
      <c r="A49" s="521"/>
      <c r="B49" s="536"/>
      <c r="C49" s="536"/>
      <c r="D49" s="537"/>
      <c r="E49" s="538"/>
      <c r="F49" s="539"/>
      <c r="G49" s="537"/>
      <c r="H49" s="390"/>
      <c r="I49" s="395"/>
      <c r="J49" s="397"/>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4"/>
      <c r="Y49" s="214"/>
      <c r="Z49" s="214"/>
      <c r="AA49" s="1"/>
      <c r="AC49" s="67">
        <f t="shared" si="13"/>
        <v>0</v>
      </c>
      <c r="AD49" s="68">
        <f t="shared" si="14"/>
        <v>0</v>
      </c>
      <c r="AE49" s="69">
        <f t="shared" si="15"/>
        <v>0</v>
      </c>
      <c r="AF49" s="68">
        <f t="shared" si="16"/>
        <v>0</v>
      </c>
    </row>
    <row r="50" spans="1:40" x14ac:dyDescent="0.2">
      <c r="A50" s="521"/>
      <c r="B50" s="536"/>
      <c r="C50" s="536"/>
      <c r="D50" s="537"/>
      <c r="E50" s="538"/>
      <c r="F50" s="537"/>
      <c r="G50" s="537"/>
      <c r="H50" s="390"/>
      <c r="I50" s="395"/>
      <c r="J50" s="397"/>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4"/>
      <c r="Y50" s="214"/>
      <c r="Z50" s="214"/>
      <c r="AA50" s="1"/>
      <c r="AC50" s="67">
        <f t="shared" si="13"/>
        <v>0</v>
      </c>
      <c r="AD50" s="68">
        <f t="shared" si="14"/>
        <v>0</v>
      </c>
      <c r="AE50" s="69">
        <f t="shared" si="15"/>
        <v>0</v>
      </c>
      <c r="AF50" s="68">
        <f t="shared" si="16"/>
        <v>0</v>
      </c>
    </row>
    <row r="51" spans="1:40" x14ac:dyDescent="0.2">
      <c r="A51" s="521"/>
      <c r="B51" s="536"/>
      <c r="C51" s="536"/>
      <c r="D51" s="537"/>
      <c r="E51" s="538"/>
      <c r="F51" s="537"/>
      <c r="G51" s="537"/>
      <c r="H51" s="390"/>
      <c r="I51" s="395"/>
      <c r="J51" s="397"/>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4"/>
      <c r="Y51" s="214"/>
      <c r="Z51" s="214"/>
      <c r="AA51" s="1"/>
      <c r="AC51" s="67">
        <f t="shared" si="13"/>
        <v>0</v>
      </c>
      <c r="AD51" s="68">
        <f t="shared" si="14"/>
        <v>0</v>
      </c>
      <c r="AE51" s="69">
        <f t="shared" si="15"/>
        <v>0</v>
      </c>
      <c r="AF51" s="68">
        <f t="shared" si="16"/>
        <v>0</v>
      </c>
    </row>
    <row r="52" spans="1:40" x14ac:dyDescent="0.2">
      <c r="A52" s="521"/>
      <c r="B52" s="536"/>
      <c r="C52" s="536"/>
      <c r="D52" s="537"/>
      <c r="E52" s="538"/>
      <c r="F52" s="537"/>
      <c r="G52" s="537"/>
      <c r="H52" s="390"/>
      <c r="I52" s="395"/>
      <c r="J52" s="397"/>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4"/>
      <c r="Y52" s="214"/>
      <c r="Z52" s="214"/>
      <c r="AA52" s="1"/>
      <c r="AC52" s="67">
        <f t="shared" si="13"/>
        <v>0</v>
      </c>
      <c r="AD52" s="68">
        <f t="shared" si="14"/>
        <v>0</v>
      </c>
      <c r="AE52" s="69">
        <f t="shared" si="15"/>
        <v>0</v>
      </c>
      <c r="AF52" s="68">
        <f t="shared" si="16"/>
        <v>0</v>
      </c>
    </row>
    <row r="53" spans="1:40" x14ac:dyDescent="0.2">
      <c r="A53" s="521"/>
      <c r="B53" s="536"/>
      <c r="C53" s="536"/>
      <c r="D53" s="537"/>
      <c r="E53" s="538"/>
      <c r="F53" s="537"/>
      <c r="G53" s="537"/>
      <c r="H53" s="390"/>
      <c r="I53" s="395"/>
      <c r="J53" s="397"/>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4"/>
      <c r="Y53" s="214"/>
      <c r="Z53" s="214"/>
      <c r="AA53" s="1"/>
      <c r="AC53" s="67">
        <f t="shared" si="13"/>
        <v>0</v>
      </c>
      <c r="AD53" s="68">
        <f t="shared" si="14"/>
        <v>0</v>
      </c>
      <c r="AE53" s="69">
        <f t="shared" si="15"/>
        <v>0</v>
      </c>
      <c r="AF53" s="68">
        <f t="shared" si="16"/>
        <v>0</v>
      </c>
    </row>
    <row r="54" spans="1:40" x14ac:dyDescent="0.2">
      <c r="A54" s="521"/>
      <c r="B54" s="536"/>
      <c r="C54" s="536"/>
      <c r="D54" s="537"/>
      <c r="E54" s="538"/>
      <c r="F54" s="537"/>
      <c r="G54" s="537"/>
      <c r="H54" s="390"/>
      <c r="I54" s="395"/>
      <c r="J54" s="397"/>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4"/>
      <c r="Y54" s="214"/>
      <c r="Z54" s="214"/>
      <c r="AA54" s="1"/>
      <c r="AC54" s="67">
        <f t="shared" si="13"/>
        <v>0</v>
      </c>
      <c r="AD54" s="68">
        <f t="shared" si="14"/>
        <v>0</v>
      </c>
      <c r="AE54" s="69">
        <f t="shared" si="15"/>
        <v>0</v>
      </c>
      <c r="AF54" s="68">
        <f t="shared" si="16"/>
        <v>0</v>
      </c>
    </row>
    <row r="55" spans="1:40" x14ac:dyDescent="0.2">
      <c r="A55" s="521"/>
      <c r="B55" s="536"/>
      <c r="C55" s="536"/>
      <c r="D55" s="537"/>
      <c r="E55" s="538"/>
      <c r="F55" s="537"/>
      <c r="G55" s="537"/>
      <c r="H55" s="390"/>
      <c r="I55" s="395"/>
      <c r="J55" s="397"/>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4"/>
      <c r="Y55" s="214"/>
      <c r="Z55" s="214"/>
      <c r="AA55" s="1"/>
      <c r="AC55" s="67">
        <f t="shared" si="13"/>
        <v>0</v>
      </c>
      <c r="AD55" s="68">
        <f t="shared" si="14"/>
        <v>0</v>
      </c>
      <c r="AE55" s="69">
        <f t="shared" si="15"/>
        <v>0</v>
      </c>
      <c r="AF55" s="68">
        <f t="shared" si="16"/>
        <v>0</v>
      </c>
    </row>
    <row r="56" spans="1:40" x14ac:dyDescent="0.2">
      <c r="A56" s="521"/>
      <c r="B56" s="536"/>
      <c r="C56" s="536"/>
      <c r="D56" s="537"/>
      <c r="E56" s="538"/>
      <c r="F56" s="537"/>
      <c r="G56" s="537"/>
      <c r="H56" s="390"/>
      <c r="I56" s="395"/>
      <c r="J56" s="397"/>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4"/>
      <c r="Y56" s="214"/>
      <c r="Z56" s="214"/>
      <c r="AA56" s="1"/>
      <c r="AC56" s="67">
        <f t="shared" si="13"/>
        <v>0</v>
      </c>
      <c r="AD56" s="68">
        <f t="shared" si="14"/>
        <v>0</v>
      </c>
      <c r="AE56" s="69">
        <f t="shared" si="15"/>
        <v>0</v>
      </c>
      <c r="AF56" s="68">
        <f t="shared" si="16"/>
        <v>0</v>
      </c>
    </row>
    <row r="57" spans="1:40" x14ac:dyDescent="0.2">
      <c r="A57" s="521"/>
      <c r="B57" s="536"/>
      <c r="C57" s="536"/>
      <c r="D57" s="537"/>
      <c r="E57" s="538"/>
      <c r="F57" s="537"/>
      <c r="G57" s="537"/>
      <c r="H57" s="390"/>
      <c r="I57" s="395"/>
      <c r="J57" s="397"/>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4"/>
      <c r="Y57" s="214"/>
      <c r="Z57" s="214"/>
      <c r="AA57" s="1"/>
      <c r="AC57" s="67">
        <f t="shared" si="13"/>
        <v>0</v>
      </c>
      <c r="AD57" s="68">
        <f t="shared" si="14"/>
        <v>0</v>
      </c>
      <c r="AE57" s="69">
        <f t="shared" si="15"/>
        <v>0</v>
      </c>
      <c r="AF57" s="68">
        <f t="shared" si="16"/>
        <v>0</v>
      </c>
    </row>
    <row r="58" spans="1:40" x14ac:dyDescent="0.2">
      <c r="A58" s="521"/>
      <c r="B58" s="536"/>
      <c r="C58" s="536"/>
      <c r="D58" s="537"/>
      <c r="E58" s="538"/>
      <c r="F58" s="537"/>
      <c r="G58" s="537"/>
      <c r="H58" s="390"/>
      <c r="I58" s="395"/>
      <c r="J58" s="397"/>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4"/>
      <c r="Y58" s="214"/>
      <c r="Z58" s="214"/>
      <c r="AA58" s="1"/>
      <c r="AC58" s="67">
        <f t="shared" si="13"/>
        <v>0</v>
      </c>
      <c r="AD58" s="68">
        <f t="shared" si="14"/>
        <v>0</v>
      </c>
      <c r="AE58" s="69">
        <f t="shared" si="15"/>
        <v>0</v>
      </c>
      <c r="AF58" s="68">
        <f t="shared" si="16"/>
        <v>0</v>
      </c>
    </row>
    <row r="59" spans="1:40" x14ac:dyDescent="0.2">
      <c r="A59" s="521"/>
      <c r="B59" s="536"/>
      <c r="C59" s="536"/>
      <c r="D59" s="537"/>
      <c r="E59" s="538"/>
      <c r="F59" s="537"/>
      <c r="G59" s="537"/>
      <c r="H59" s="390"/>
      <c r="I59" s="395"/>
      <c r="J59" s="397"/>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4"/>
      <c r="Y59" s="214"/>
      <c r="Z59" s="214"/>
      <c r="AA59" s="1"/>
      <c r="AC59" s="67">
        <f t="shared" si="13"/>
        <v>0</v>
      </c>
      <c r="AD59" s="68">
        <f t="shared" si="14"/>
        <v>0</v>
      </c>
      <c r="AE59" s="69">
        <f t="shared" si="15"/>
        <v>0</v>
      </c>
      <c r="AF59" s="68">
        <f t="shared" si="16"/>
        <v>0</v>
      </c>
    </row>
    <row r="60" spans="1:40" x14ac:dyDescent="0.2">
      <c r="A60" s="521"/>
      <c r="B60" s="536"/>
      <c r="C60" s="536"/>
      <c r="D60" s="537"/>
      <c r="E60" s="538"/>
      <c r="F60" s="537"/>
      <c r="G60" s="537"/>
      <c r="H60" s="390"/>
      <c r="I60" s="395"/>
      <c r="J60" s="397"/>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4"/>
      <c r="Y60" s="214"/>
      <c r="Z60" s="214"/>
      <c r="AA60" s="1"/>
      <c r="AC60" s="67">
        <f t="shared" si="13"/>
        <v>0</v>
      </c>
      <c r="AD60" s="68">
        <f t="shared" si="14"/>
        <v>0</v>
      </c>
      <c r="AE60" s="69">
        <f t="shared" si="15"/>
        <v>0</v>
      </c>
      <c r="AF60" s="68">
        <f t="shared" si="16"/>
        <v>0</v>
      </c>
      <c r="AH60" s="152"/>
    </row>
    <row r="61" spans="1:40" ht="12.95" customHeight="1" x14ac:dyDescent="0.2">
      <c r="A61" s="521"/>
      <c r="B61" s="536"/>
      <c r="C61" s="536"/>
      <c r="D61" s="537"/>
      <c r="E61" s="538"/>
      <c r="F61" s="537"/>
      <c r="G61" s="537"/>
      <c r="H61" s="390"/>
      <c r="I61" s="395"/>
      <c r="J61" s="397"/>
      <c r="K61" s="161">
        <f t="shared" si="1"/>
        <v>0</v>
      </c>
      <c r="L61" s="332">
        <f t="shared" si="2"/>
        <v>0</v>
      </c>
      <c r="M61" s="145">
        <f t="shared" si="3"/>
        <v>0</v>
      </c>
      <c r="N61" s="64">
        <f t="shared" si="4"/>
        <v>0</v>
      </c>
      <c r="O61" s="64">
        <f t="shared" si="5"/>
        <v>0</v>
      </c>
      <c r="P61" s="65">
        <f t="shared" si="6"/>
        <v>0</v>
      </c>
      <c r="Q61" s="221">
        <f t="shared" si="7"/>
        <v>0</v>
      </c>
      <c r="R61" s="110"/>
      <c r="S61" s="218">
        <f t="shared" si="8"/>
        <v>0</v>
      </c>
      <c r="T61" s="219">
        <f t="shared" si="9"/>
        <v>0</v>
      </c>
      <c r="U61" s="219">
        <f t="shared" si="10"/>
        <v>0</v>
      </c>
      <c r="V61" s="219">
        <f t="shared" si="11"/>
        <v>0</v>
      </c>
      <c r="W61" s="336">
        <f t="shared" si="12"/>
        <v>0</v>
      </c>
      <c r="X61" s="214"/>
      <c r="Y61" s="214"/>
      <c r="Z61" s="214"/>
      <c r="AA61" s="1"/>
      <c r="AC61" s="67">
        <f t="shared" si="13"/>
        <v>0</v>
      </c>
      <c r="AD61" s="68">
        <f t="shared" si="14"/>
        <v>0</v>
      </c>
      <c r="AE61" s="69">
        <f t="shared" si="15"/>
        <v>0</v>
      </c>
      <c r="AF61" s="68">
        <f t="shared" si="16"/>
        <v>0</v>
      </c>
      <c r="AH61" s="152"/>
    </row>
    <row r="62" spans="1:40" ht="13.5" thickBot="1" x14ac:dyDescent="0.25">
      <c r="A62" s="541"/>
      <c r="B62" s="574"/>
      <c r="C62" s="574"/>
      <c r="D62" s="543"/>
      <c r="E62" s="542"/>
      <c r="F62" s="543"/>
      <c r="G62" s="543"/>
      <c r="H62" s="544"/>
      <c r="I62" s="545"/>
      <c r="J62" s="546"/>
      <c r="K62" s="547">
        <f t="shared" si="1"/>
        <v>0</v>
      </c>
      <c r="L62" s="548">
        <f t="shared" si="2"/>
        <v>0</v>
      </c>
      <c r="M62" s="549">
        <f t="shared" si="3"/>
        <v>0</v>
      </c>
      <c r="N62" s="112">
        <f t="shared" si="4"/>
        <v>0</v>
      </c>
      <c r="O62" s="112">
        <f t="shared" si="5"/>
        <v>0</v>
      </c>
      <c r="P62" s="550">
        <f t="shared" si="6"/>
        <v>0</v>
      </c>
      <c r="Q62" s="551">
        <f t="shared" si="7"/>
        <v>0</v>
      </c>
      <c r="R62" s="110"/>
      <c r="S62" s="218">
        <f t="shared" si="8"/>
        <v>0</v>
      </c>
      <c r="T62" s="219">
        <f t="shared" si="9"/>
        <v>0</v>
      </c>
      <c r="U62" s="219">
        <f t="shared" si="10"/>
        <v>0</v>
      </c>
      <c r="V62" s="219">
        <f t="shared" si="11"/>
        <v>0</v>
      </c>
      <c r="W62" s="336">
        <f t="shared" si="12"/>
        <v>0</v>
      </c>
      <c r="X62" s="214"/>
      <c r="Y62" s="214"/>
      <c r="Z62" s="214"/>
      <c r="AA62" s="1"/>
      <c r="AC62" s="67">
        <f t="shared" si="13"/>
        <v>0</v>
      </c>
      <c r="AD62" s="68">
        <f t="shared" si="14"/>
        <v>0</v>
      </c>
      <c r="AE62" s="69">
        <f t="shared" si="15"/>
        <v>0</v>
      </c>
      <c r="AF62" s="68">
        <f t="shared" si="16"/>
        <v>0</v>
      </c>
    </row>
    <row r="63" spans="1:40" ht="13.5" thickBot="1" x14ac:dyDescent="0.25">
      <c r="A63" s="552"/>
      <c r="B63" s="575"/>
      <c r="C63" s="575"/>
      <c r="D63" s="576"/>
      <c r="E63" s="556" t="s">
        <v>12</v>
      </c>
      <c r="F63" s="556"/>
      <c r="G63" s="556"/>
      <c r="H63" s="557"/>
      <c r="I63" s="558"/>
      <c r="J63" s="559"/>
      <c r="K63" s="560">
        <f t="shared" ref="K63:Q63" si="17">SUM(K43:K62)</f>
        <v>0</v>
      </c>
      <c r="L63" s="561">
        <f t="shared" si="17"/>
        <v>0</v>
      </c>
      <c r="M63" s="562">
        <f t="shared" si="17"/>
        <v>0</v>
      </c>
      <c r="N63" s="563">
        <f t="shared" si="17"/>
        <v>0</v>
      </c>
      <c r="O63" s="563">
        <f t="shared" si="17"/>
        <v>0</v>
      </c>
      <c r="P63" s="561">
        <f t="shared" si="17"/>
        <v>0</v>
      </c>
      <c r="Q63" s="333">
        <f t="shared" si="17"/>
        <v>0</v>
      </c>
      <c r="R63" s="110"/>
      <c r="S63" s="618">
        <f>ROUND(SUM(S43:S62),2)</f>
        <v>0</v>
      </c>
      <c r="T63" s="619">
        <f>ROUND(SUM(T43:T62),2)</f>
        <v>0</v>
      </c>
      <c r="U63" s="619">
        <f>ROUND(SUM(U43:U62),2)</f>
        <v>0</v>
      </c>
      <c r="V63" s="620">
        <f>ROUND(SUM(V43:V62),2)</f>
        <v>0</v>
      </c>
      <c r="W63" s="611">
        <f>SUM(W43:W62)</f>
        <v>0</v>
      </c>
      <c r="X63" s="214"/>
      <c r="Y63" s="214"/>
      <c r="Z63" s="214"/>
      <c r="AC63" s="68">
        <f>SUM(AC43:AC62)</f>
        <v>0</v>
      </c>
      <c r="AD63" s="68">
        <f>SUM(AD43:AD62)</f>
        <v>0</v>
      </c>
      <c r="AE63" s="68">
        <f>SUM(AE43:AE62)</f>
        <v>0</v>
      </c>
      <c r="AF63" s="68">
        <f>SUM(AF43:AF62)</f>
        <v>0</v>
      </c>
      <c r="AH63" s="152"/>
    </row>
    <row r="64" spans="1:40" x14ac:dyDescent="0.2">
      <c r="A64" s="522" t="s">
        <v>80</v>
      </c>
      <c r="B64" s="517"/>
      <c r="C64" s="517"/>
      <c r="D64" s="517"/>
      <c r="E64" s="320"/>
      <c r="F64" s="320"/>
      <c r="G64" s="320"/>
      <c r="H64" s="320"/>
      <c r="I64" s="320"/>
      <c r="J64" s="320"/>
      <c r="K64" s="320"/>
      <c r="L64" s="320"/>
      <c r="M64" s="320"/>
      <c r="N64" s="320"/>
      <c r="O64" s="320"/>
      <c r="P64" s="320"/>
      <c r="Q64" s="320"/>
      <c r="R64" s="320"/>
      <c r="S64" s="214"/>
      <c r="T64" s="214"/>
      <c r="U64" s="214"/>
      <c r="V64" s="214"/>
      <c r="W64" s="214"/>
      <c r="X64" s="214"/>
      <c r="Y64" s="214"/>
      <c r="Z64" s="214"/>
      <c r="AA64" s="214"/>
      <c r="AB64" s="214"/>
      <c r="AC64" s="214"/>
      <c r="AD64" s="214"/>
      <c r="AE64" s="214"/>
      <c r="AF64" s="214"/>
      <c r="AI64" s="134"/>
      <c r="AJ64" s="134"/>
      <c r="AK64" s="134"/>
      <c r="AL64" s="134"/>
      <c r="AN64" s="152"/>
    </row>
    <row r="65" spans="1:44" x14ac:dyDescent="0.2">
      <c r="A65" s="52" t="s">
        <v>72</v>
      </c>
      <c r="B65" s="52"/>
      <c r="C65" s="52"/>
      <c r="D65" s="52"/>
      <c r="E65" s="321"/>
      <c r="F65" s="322"/>
      <c r="G65" s="322"/>
      <c r="H65" s="323"/>
      <c r="I65" s="323"/>
      <c r="J65" s="323"/>
      <c r="K65" s="324"/>
      <c r="L65" s="325"/>
      <c r="M65" s="325"/>
      <c r="N65" s="325"/>
      <c r="O65" s="325"/>
      <c r="P65" s="325"/>
      <c r="Q65" s="325"/>
      <c r="R65" s="133"/>
      <c r="S65" s="231"/>
      <c r="T65" s="231"/>
      <c r="U65" s="231"/>
      <c r="V65" s="231"/>
      <c r="W65" s="231"/>
      <c r="X65" s="214"/>
      <c r="Y65" s="318"/>
      <c r="Z65" s="318"/>
      <c r="AA65" s="214"/>
      <c r="AB65" s="214"/>
      <c r="AC65" s="214"/>
      <c r="AD65" s="214"/>
      <c r="AE65" s="214"/>
      <c r="AF65" s="214"/>
      <c r="AI65" s="134"/>
      <c r="AJ65" s="134"/>
      <c r="AK65" s="134"/>
      <c r="AL65" s="134"/>
      <c r="AN65" s="152"/>
    </row>
    <row r="66" spans="1:44" x14ac:dyDescent="0.2">
      <c r="A66" s="688"/>
      <c r="B66" s="688"/>
      <c r="C66" s="688"/>
      <c r="D66" s="688"/>
      <c r="E66" s="723"/>
      <c r="F66" s="723"/>
      <c r="G66" s="723"/>
      <c r="H66" s="723"/>
      <c r="I66" s="723"/>
      <c r="J66" s="723"/>
      <c r="K66" s="723"/>
      <c r="L66" s="723"/>
      <c r="M66" s="723"/>
      <c r="N66" s="723"/>
      <c r="O66" s="723"/>
      <c r="P66" s="723"/>
      <c r="Q66" s="724"/>
      <c r="R66" s="133"/>
      <c r="S66" s="214" t="s">
        <v>104</v>
      </c>
      <c r="T66" s="678"/>
      <c r="U66" s="679"/>
      <c r="V66" s="680"/>
      <c r="AA66" s="214"/>
      <c r="AB66" s="214"/>
      <c r="AC66" s="214"/>
      <c r="AD66" s="214"/>
      <c r="AE66" s="214"/>
      <c r="AF66" s="214"/>
      <c r="AI66" s="134"/>
      <c r="AJ66" s="134"/>
      <c r="AK66" s="134"/>
      <c r="AL66" s="134"/>
      <c r="AN66" s="152"/>
    </row>
    <row r="67" spans="1:44" x14ac:dyDescent="0.2">
      <c r="A67" s="725"/>
      <c r="B67" s="725"/>
      <c r="C67" s="725"/>
      <c r="D67" s="725"/>
      <c r="E67" s="725"/>
      <c r="F67" s="725"/>
      <c r="G67" s="725"/>
      <c r="H67" s="725"/>
      <c r="I67" s="725"/>
      <c r="J67" s="725"/>
      <c r="K67" s="725"/>
      <c r="L67" s="725"/>
      <c r="M67" s="725"/>
      <c r="N67" s="725"/>
      <c r="O67" s="725"/>
      <c r="P67" s="725"/>
      <c r="Q67" s="726"/>
      <c r="R67" s="133"/>
      <c r="S67" s="273"/>
      <c r="T67" s="681"/>
      <c r="U67" s="682"/>
      <c r="V67" s="683"/>
      <c r="AA67" s="214"/>
      <c r="AB67" s="214"/>
      <c r="AC67" s="214"/>
      <c r="AD67" s="214"/>
      <c r="AE67" s="214"/>
      <c r="AF67" s="214"/>
      <c r="AI67" s="134"/>
      <c r="AJ67" s="134"/>
      <c r="AK67" s="134"/>
      <c r="AL67" s="134"/>
      <c r="AN67" s="152"/>
    </row>
    <row r="68" spans="1:44" x14ac:dyDescent="0.2">
      <c r="A68" s="727"/>
      <c r="B68" s="727"/>
      <c r="C68" s="727"/>
      <c r="D68" s="727"/>
      <c r="E68" s="727"/>
      <c r="F68" s="727"/>
      <c r="G68" s="727"/>
      <c r="H68" s="727"/>
      <c r="I68" s="727"/>
      <c r="J68" s="727"/>
      <c r="K68" s="727"/>
      <c r="L68" s="727"/>
      <c r="M68" s="727"/>
      <c r="N68" s="727"/>
      <c r="O68" s="727"/>
      <c r="P68" s="727"/>
      <c r="Q68" s="728"/>
      <c r="R68" s="133"/>
      <c r="S68" s="273" t="s">
        <v>103</v>
      </c>
      <c r="T68" s="684"/>
      <c r="U68" s="685"/>
      <c r="V68" s="686"/>
      <c r="AA68" s="214"/>
      <c r="AB68" s="214"/>
      <c r="AC68" s="214"/>
      <c r="AD68" s="214"/>
      <c r="AE68" s="214"/>
      <c r="AF68" s="214"/>
      <c r="AI68" s="134"/>
      <c r="AJ68" s="134"/>
      <c r="AK68" s="134"/>
      <c r="AL68" s="134"/>
      <c r="AN68" s="152"/>
    </row>
    <row r="69" spans="1:44" x14ac:dyDescent="0.2">
      <c r="A69" s="30"/>
      <c r="B69" s="30"/>
      <c r="C69" s="30"/>
      <c r="D69" s="30"/>
      <c r="E69" s="52"/>
      <c r="F69" s="52"/>
      <c r="G69" s="52"/>
      <c r="H69" s="52"/>
      <c r="I69" s="52"/>
      <c r="J69" s="52"/>
      <c r="K69" s="215"/>
      <c r="L69" s="133"/>
      <c r="M69" s="133"/>
      <c r="N69" s="133"/>
      <c r="O69" s="133"/>
      <c r="P69" s="133"/>
      <c r="Q69" s="133"/>
      <c r="R69" s="133"/>
      <c r="S69" s="214"/>
      <c r="T69" s="214"/>
      <c r="U69" s="540"/>
      <c r="V69" s="214"/>
      <c r="W69" s="214"/>
      <c r="AB69" s="214"/>
      <c r="AC69" s="214"/>
      <c r="AD69" s="214"/>
      <c r="AE69" s="214"/>
      <c r="AF69" s="214"/>
      <c r="AG69" s="214"/>
      <c r="AJ69" s="134"/>
      <c r="AK69" s="134"/>
      <c r="AL69" s="134"/>
      <c r="AM69" s="134"/>
    </row>
    <row r="70" spans="1:44" x14ac:dyDescent="0.2">
      <c r="A70" s="30"/>
      <c r="B70" s="30"/>
      <c r="C70" s="30"/>
      <c r="D70" s="30"/>
      <c r="E70" s="52"/>
      <c r="F70" s="52"/>
      <c r="G70" s="52"/>
      <c r="H70" s="52"/>
      <c r="I70" s="52"/>
      <c r="J70" s="52"/>
      <c r="K70" s="215"/>
      <c r="L70" s="133"/>
      <c r="M70" s="133"/>
      <c r="N70" s="133"/>
      <c r="O70" s="133"/>
      <c r="P70" s="133"/>
      <c r="Q70" s="133"/>
      <c r="R70" s="133"/>
      <c r="S70" s="214"/>
      <c r="T70" s="214"/>
      <c r="U70" s="214"/>
      <c r="V70" s="214"/>
      <c r="W70" s="214"/>
      <c r="X70" s="214"/>
      <c r="Y70" s="214"/>
      <c r="Z70" s="511"/>
      <c r="AA70" s="214"/>
      <c r="AB70" s="214"/>
      <c r="AC70" s="214"/>
      <c r="AD70" s="214"/>
      <c r="AE70" s="214"/>
      <c r="AF70" s="214"/>
      <c r="AG70" s="214"/>
      <c r="AJ70" s="134"/>
      <c r="AK70" s="134"/>
      <c r="AL70" s="134"/>
      <c r="AM70" s="134"/>
    </row>
    <row r="71" spans="1:44" x14ac:dyDescent="0.2">
      <c r="A71" s="30"/>
      <c r="B71" s="30"/>
      <c r="C71" s="30"/>
      <c r="D71" s="30"/>
      <c r="E71" s="52"/>
      <c r="F71" s="52"/>
      <c r="G71" s="52"/>
      <c r="H71" s="52"/>
      <c r="I71" s="52"/>
      <c r="J71" s="52"/>
      <c r="K71" s="215"/>
      <c r="L71" s="133"/>
      <c r="M71" s="133"/>
      <c r="N71" s="133"/>
      <c r="O71" s="133"/>
      <c r="P71" s="133"/>
      <c r="Q71" s="133"/>
      <c r="R71" s="133"/>
      <c r="S71" s="214"/>
      <c r="T71" s="214"/>
      <c r="U71" s="214"/>
      <c r="V71" s="214"/>
      <c r="W71" s="214"/>
      <c r="X71" s="214"/>
      <c r="Y71" s="214"/>
      <c r="Z71" s="214"/>
      <c r="AA71" s="214"/>
      <c r="AB71" s="214"/>
      <c r="AC71" s="214"/>
      <c r="AD71" s="214"/>
      <c r="AE71" s="214"/>
      <c r="AF71" s="214"/>
      <c r="AG71" s="214"/>
      <c r="AJ71" s="134"/>
      <c r="AK71" s="134"/>
      <c r="AL71" s="134"/>
      <c r="AM71" s="134"/>
    </row>
    <row r="72" spans="1:44" x14ac:dyDescent="0.2">
      <c r="A72" s="30"/>
      <c r="B72" s="30"/>
      <c r="C72" s="30"/>
      <c r="D72" s="30"/>
      <c r="E72" s="52"/>
      <c r="F72" s="52"/>
      <c r="G72" s="52"/>
      <c r="H72" s="52"/>
      <c r="I72" s="52"/>
      <c r="J72" s="52"/>
      <c r="K72" s="215"/>
      <c r="L72" s="133"/>
      <c r="M72" s="133"/>
      <c r="N72" s="133"/>
      <c r="O72" s="133"/>
      <c r="P72" s="133"/>
      <c r="Q72" s="133"/>
      <c r="R72" s="133"/>
      <c r="S72" s="214"/>
      <c r="T72" s="214"/>
      <c r="U72" s="214"/>
      <c r="V72" s="214"/>
      <c r="W72" s="214"/>
      <c r="X72" s="214"/>
      <c r="Y72" s="214"/>
      <c r="Z72" s="214"/>
      <c r="AA72" s="214"/>
      <c r="AB72" s="214"/>
      <c r="AC72" s="214"/>
      <c r="AD72" s="214"/>
      <c r="AE72" s="214"/>
      <c r="AF72" s="214"/>
      <c r="AG72" s="214"/>
      <c r="AJ72" s="134"/>
      <c r="AK72" s="134"/>
      <c r="AL72" s="134"/>
      <c r="AM72" s="134"/>
    </row>
    <row r="73" spans="1:44"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B73" s="214"/>
      <c r="AC73" s="214"/>
      <c r="AD73" s="214"/>
      <c r="AE73" s="214"/>
      <c r="AF73" s="214"/>
      <c r="AG73" s="214"/>
      <c r="AJ73" s="134"/>
      <c r="AK73" s="134"/>
      <c r="AL73" s="134"/>
      <c r="AM73" s="134"/>
    </row>
    <row r="74" spans="1:44"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B74" s="214"/>
      <c r="AC74" s="214"/>
      <c r="AD74" s="214"/>
      <c r="AE74" s="214"/>
      <c r="AF74" s="214"/>
      <c r="AG74" s="214"/>
      <c r="AJ74" s="134"/>
      <c r="AK74" s="134"/>
      <c r="AL74" s="134"/>
      <c r="AM74" s="134"/>
    </row>
    <row r="75" spans="1:44" x14ac:dyDescent="0.2">
      <c r="A75" s="30"/>
      <c r="B75" s="30"/>
      <c r="C75" s="30"/>
      <c r="D75" s="30"/>
      <c r="E75" s="52"/>
      <c r="F75" s="52"/>
      <c r="G75" s="52"/>
      <c r="H75" s="52"/>
      <c r="I75" s="52"/>
      <c r="J75" s="52"/>
      <c r="K75" s="215"/>
      <c r="L75" s="133"/>
      <c r="M75" s="133"/>
      <c r="N75" s="133"/>
      <c r="O75" s="499"/>
      <c r="P75" s="133"/>
      <c r="Q75" s="133"/>
      <c r="R75" s="133"/>
      <c r="S75" s="214"/>
      <c r="T75" s="214"/>
      <c r="U75" s="214"/>
      <c r="V75" s="214"/>
      <c r="W75" s="214"/>
      <c r="X75" s="214"/>
      <c r="Y75" s="214"/>
      <c r="Z75" s="214"/>
      <c r="AA75" s="214"/>
      <c r="AB75" s="214"/>
      <c r="AC75" s="214"/>
      <c r="AD75" s="214"/>
      <c r="AE75" s="214"/>
      <c r="AF75" s="214"/>
      <c r="AG75" s="214"/>
      <c r="AJ75" s="134"/>
      <c r="AK75" s="134"/>
      <c r="AL75" s="134"/>
      <c r="AM75" s="134"/>
    </row>
    <row r="76" spans="1:44" x14ac:dyDescent="0.2">
      <c r="A76" s="30"/>
      <c r="B76" s="30"/>
      <c r="C76" s="30"/>
      <c r="D76" s="30"/>
      <c r="E76" s="52"/>
      <c r="F76" s="52"/>
      <c r="G76" s="52"/>
      <c r="H76" s="52"/>
      <c r="I76" s="52"/>
      <c r="J76" s="52"/>
      <c r="K76" s="215"/>
      <c r="L76" s="133"/>
      <c r="M76" s="133"/>
      <c r="N76" s="133"/>
      <c r="O76" s="499"/>
      <c r="P76" s="133"/>
      <c r="Q76" s="133"/>
      <c r="R76" s="133"/>
      <c r="S76" s="214"/>
      <c r="T76" s="214"/>
      <c r="U76" s="214"/>
      <c r="V76" s="214"/>
      <c r="W76" s="214"/>
      <c r="X76" s="214"/>
      <c r="Y76" s="214"/>
      <c r="Z76" s="214"/>
      <c r="AA76" s="214"/>
      <c r="AB76" s="214"/>
      <c r="AC76" s="214"/>
      <c r="AD76" s="214"/>
      <c r="AE76" s="214"/>
      <c r="AF76" s="214"/>
      <c r="AG76" s="214"/>
      <c r="AJ76" s="134"/>
      <c r="AK76" s="134"/>
      <c r="AL76" s="134"/>
      <c r="AM76" s="134"/>
    </row>
    <row r="77" spans="1:44" hidden="1" x14ac:dyDescent="0.2">
      <c r="A77" s="30"/>
      <c r="B77" s="30"/>
      <c r="C77" s="30"/>
      <c r="D77" s="30"/>
      <c r="E77" s="52"/>
      <c r="F77" s="52"/>
      <c r="G77" s="52"/>
      <c r="H77" s="52"/>
      <c r="I77" s="52"/>
      <c r="J77" s="52"/>
      <c r="K77" s="215"/>
      <c r="L77" s="133"/>
      <c r="M77" s="133"/>
      <c r="N77" s="133"/>
      <c r="O77" s="499"/>
      <c r="P77" s="133"/>
      <c r="Q77" s="133"/>
      <c r="R77" s="133"/>
      <c r="S77" s="214"/>
      <c r="T77" s="214"/>
      <c r="U77" s="214"/>
      <c r="V77" s="214"/>
      <c r="W77" s="214"/>
      <c r="X77" s="214"/>
      <c r="Y77" s="214"/>
      <c r="Z77" s="214"/>
      <c r="AA77" s="214"/>
      <c r="AB77" s="214"/>
      <c r="AC77" s="214"/>
      <c r="AD77" s="214"/>
      <c r="AE77" s="214"/>
      <c r="AF77" s="214"/>
      <c r="AG77" s="214"/>
      <c r="AJ77" s="216"/>
      <c r="AK77" s="216"/>
      <c r="AL77" s="216"/>
      <c r="AM77" s="216"/>
    </row>
    <row r="78" spans="1:44" hidden="1" x14ac:dyDescent="0.2">
      <c r="J78" s="152"/>
      <c r="L78" s="360" t="s">
        <v>186</v>
      </c>
      <c r="M78" t="s">
        <v>187</v>
      </c>
      <c r="N78" t="s">
        <v>188</v>
      </c>
      <c r="O78" t="s">
        <v>185</v>
      </c>
      <c r="P78" t="s">
        <v>189</v>
      </c>
      <c r="AI78" s="81"/>
      <c r="AJ78" s="81"/>
      <c r="AK78" s="81"/>
      <c r="AL78" s="81"/>
      <c r="AM78" s="81"/>
    </row>
    <row r="79" spans="1:44" ht="13.5" hidden="1" thickBot="1" x14ac:dyDescent="0.25">
      <c r="E79" s="73" t="s">
        <v>13</v>
      </c>
      <c r="F79" s="76"/>
      <c r="G79" s="76"/>
      <c r="H79" s="13" t="s">
        <v>10</v>
      </c>
      <c r="I79" s="128"/>
      <c r="J79" s="128"/>
      <c r="K79" s="128"/>
      <c r="L79" s="128"/>
      <c r="M79" s="504">
        <f>M39</f>
        <v>0</v>
      </c>
      <c r="N79" s="504">
        <f>N39</f>
        <v>0</v>
      </c>
      <c r="O79" s="504">
        <f>O39</f>
        <v>0</v>
      </c>
      <c r="P79" s="151">
        <f>P39</f>
        <v>0</v>
      </c>
      <c r="Q79" s="66">
        <f t="shared" ref="Q79:Q99" si="18">SUM(M79:P79)</f>
        <v>0</v>
      </c>
      <c r="R79" s="133"/>
      <c r="S79" s="503"/>
      <c r="T79" s="503"/>
      <c r="U79" s="503"/>
      <c r="V79" s="503"/>
      <c r="W79" s="503"/>
      <c r="X79" s="503"/>
      <c r="Y79" s="133"/>
      <c r="Z79" s="211"/>
      <c r="AA79" s="133"/>
      <c r="AB79" s="133"/>
      <c r="AC79" s="133"/>
      <c r="AD79" s="133"/>
      <c r="AE79" s="133"/>
      <c r="AF79" s="133"/>
      <c r="AG79" s="133"/>
      <c r="AI79" s="94"/>
      <c r="AJ79" s="34"/>
      <c r="AK79" s="34"/>
      <c r="AL79" s="34"/>
      <c r="AM79" s="78"/>
      <c r="AR79" s="70"/>
    </row>
    <row r="80" spans="1:44" hidden="1" x14ac:dyDescent="0.2">
      <c r="E80" s="74" t="s">
        <v>14</v>
      </c>
      <c r="F80" s="77"/>
      <c r="G80" s="77"/>
      <c r="H80" s="3"/>
      <c r="I80" s="3"/>
      <c r="J80" s="3"/>
      <c r="K80" s="3"/>
      <c r="L80" s="3"/>
      <c r="M80" s="69">
        <f>IF(ISERROR(M79-M43),0,M79-M43)</f>
        <v>0</v>
      </c>
      <c r="N80" s="69">
        <f>IF(ISERROR(N79-N43),0,N79-N43)</f>
        <v>0</v>
      </c>
      <c r="O80" s="69">
        <f>IF(ISERROR(O79-O43),0,O79-O43)</f>
        <v>0</v>
      </c>
      <c r="P80" s="69">
        <f>IF(ISERROR(P79-P43),0,P79-P43)</f>
        <v>0</v>
      </c>
      <c r="Q80" s="68">
        <f t="shared" si="18"/>
        <v>0</v>
      </c>
      <c r="R80" s="134"/>
      <c r="S80" s="134"/>
      <c r="T80" s="134"/>
      <c r="U80" s="134"/>
      <c r="V80" s="134"/>
      <c r="W80" s="134"/>
      <c r="X80" s="134"/>
      <c r="Y80" s="134"/>
      <c r="Z80" s="134"/>
      <c r="AA80" s="134"/>
      <c r="AB80" s="134"/>
      <c r="AC80" s="134"/>
      <c r="AD80" s="134"/>
      <c r="AE80" s="134"/>
      <c r="AF80" s="134"/>
      <c r="AG80" s="134"/>
      <c r="AI80" s="80"/>
      <c r="AJ80" s="91"/>
      <c r="AK80" s="87"/>
      <c r="AL80" s="91"/>
      <c r="AM80" s="127"/>
    </row>
    <row r="81" spans="5:39" hidden="1" x14ac:dyDescent="0.2">
      <c r="E81" s="74" t="s">
        <v>15</v>
      </c>
      <c r="F81" s="77"/>
      <c r="G81" s="77"/>
      <c r="H81" s="9" t="s">
        <v>11</v>
      </c>
      <c r="I81" s="9"/>
      <c r="J81" s="9"/>
      <c r="K81" s="9"/>
      <c r="L81" s="9"/>
      <c r="M81" s="68">
        <f>IF(ISERROR(M79-M43-M44),0,M79-M43-M44)</f>
        <v>0</v>
      </c>
      <c r="N81" s="68">
        <f>IF(ISERROR(N79-N43-N44),0,N79-N43-N44)</f>
        <v>0</v>
      </c>
      <c r="O81" s="68">
        <f>IF(ISERROR(O79-O43-O44),0,O79-O43-O44)</f>
        <v>0</v>
      </c>
      <c r="P81" s="68">
        <f>IF(ISERROR(P79-P43-P44),0,P79-P43-P44)</f>
        <v>0</v>
      </c>
      <c r="Q81" s="68">
        <f t="shared" si="18"/>
        <v>0</v>
      </c>
      <c r="R81" s="134"/>
      <c r="S81" s="134"/>
      <c r="T81" s="134"/>
      <c r="U81" s="134"/>
      <c r="V81" s="134"/>
      <c r="W81" s="134"/>
      <c r="X81" s="134"/>
      <c r="Y81" s="134">
        <f>Y80-Y79</f>
        <v>0</v>
      </c>
      <c r="Z81" s="134"/>
      <c r="AA81" s="134"/>
      <c r="AB81" s="134"/>
      <c r="AC81" s="134"/>
      <c r="AD81" s="134"/>
      <c r="AE81" s="134"/>
      <c r="AF81" s="134"/>
      <c r="AG81" s="134"/>
      <c r="AI81" s="95"/>
      <c r="AJ81" s="78"/>
      <c r="AK81" s="96"/>
      <c r="AL81" s="34"/>
      <c r="AM81" s="88"/>
    </row>
    <row r="82" spans="5:39" hidden="1" x14ac:dyDescent="0.2">
      <c r="E82" s="75"/>
      <c r="F82" s="78"/>
      <c r="G82" s="78"/>
      <c r="H82" s="7"/>
      <c r="I82" s="7"/>
      <c r="J82" s="7"/>
      <c r="K82" s="7"/>
      <c r="L82" s="7"/>
      <c r="M82" s="69">
        <f>IF(ISERROR(M79-M43-M44-M45),0,M79-M43-M44-M45)</f>
        <v>0</v>
      </c>
      <c r="N82" s="69">
        <f>IF(ISERROR(N79-N43-N44-N45),0,N79-N43-N44-N45)</f>
        <v>0</v>
      </c>
      <c r="O82" s="69">
        <f>IF(ISERROR(O79-O43-O44-O45),0,O79-O43-O44-O45)</f>
        <v>0</v>
      </c>
      <c r="P82" s="69">
        <f>IF(ISERROR(P79-P43-P44-P45),0,P79-P43-P44-P45)</f>
        <v>0</v>
      </c>
      <c r="Q82" s="68">
        <f t="shared" si="18"/>
        <v>0</v>
      </c>
      <c r="R82" s="134"/>
      <c r="S82" s="134"/>
      <c r="T82" s="134"/>
      <c r="U82" s="134"/>
      <c r="V82" s="134"/>
      <c r="W82" s="134"/>
      <c r="X82" s="134"/>
      <c r="Y82" s="134"/>
      <c r="Z82" s="134"/>
      <c r="AA82" s="134"/>
      <c r="AB82" s="134"/>
      <c r="AC82" s="134"/>
      <c r="AD82" s="134"/>
      <c r="AE82" s="134"/>
      <c r="AF82" s="134"/>
      <c r="AG82" s="134"/>
      <c r="AI82" s="84"/>
      <c r="AJ82" s="86"/>
      <c r="AK82" s="85"/>
      <c r="AL82" s="85"/>
      <c r="AM82" s="86"/>
    </row>
    <row r="83" spans="5:39" hidden="1" x14ac:dyDescent="0.2">
      <c r="E83" s="75"/>
      <c r="F83" s="78"/>
      <c r="G83" s="78"/>
      <c r="H83" s="7"/>
      <c r="I83" s="7"/>
      <c r="J83" s="7"/>
      <c r="K83" s="7"/>
      <c r="L83" s="7"/>
      <c r="M83" s="68">
        <f>IF(ISERROR(M79-M43-M44-M45-M46),0,M79-M43-M44-M45-M46)</f>
        <v>0</v>
      </c>
      <c r="N83" s="68">
        <f>IF(ISERROR(N79-N43-N44-N45-N46),0,N79-N43-N44-N45-N46)</f>
        <v>0</v>
      </c>
      <c r="O83" s="68">
        <f>IF(ISERROR(O79-O43-O44-O45-O46),0,O79-O43-O44-O45-O46)</f>
        <v>0</v>
      </c>
      <c r="P83" s="68">
        <f>IF(ISERROR(P79-P43-P44-P45-P46),0,P79-P43-P44-P45-P46)</f>
        <v>0</v>
      </c>
      <c r="Q83" s="68">
        <f t="shared" si="18"/>
        <v>0</v>
      </c>
      <c r="R83" s="134"/>
      <c r="S83" s="134"/>
      <c r="T83" s="134"/>
      <c r="U83" s="134"/>
      <c r="V83" s="134"/>
      <c r="W83" s="134"/>
      <c r="X83" s="134"/>
      <c r="Y83" s="134"/>
      <c r="Z83" s="134"/>
      <c r="AA83" s="134"/>
      <c r="AB83" s="134"/>
      <c r="AC83" s="134"/>
      <c r="AD83" s="134"/>
      <c r="AE83" s="134"/>
      <c r="AF83" s="134"/>
      <c r="AG83" s="134"/>
      <c r="AI83" s="89"/>
      <c r="AJ83" s="93"/>
      <c r="AK83" s="91"/>
      <c r="AL83" s="92"/>
      <c r="AM83" s="93"/>
    </row>
    <row r="84" spans="5:39" hidden="1" x14ac:dyDescent="0.2">
      <c r="E84" s="75"/>
      <c r="F84" s="78"/>
      <c r="G84" s="78"/>
      <c r="H84" s="7"/>
      <c r="I84" s="7"/>
      <c r="J84" s="7"/>
      <c r="K84" s="7"/>
      <c r="L84" s="7"/>
      <c r="M84" s="69">
        <f>IF(ISERROR(M79-M43-M44-M45-M46-M47),0,M79-M43-M44-M45-M46-M47)</f>
        <v>0</v>
      </c>
      <c r="N84" s="69">
        <f>IF(ISERROR(N79-N43-N44-N45-N46-N47),0,N79-N43-N44-N45-N46-N47)</f>
        <v>0</v>
      </c>
      <c r="O84" s="69">
        <f>IF(ISERROR(O79-O43-O44-O45-O46-O47),0,O79-O43-O44-O45-O46-O47)</f>
        <v>0</v>
      </c>
      <c r="P84" s="69">
        <f>IF(ISERROR(P79-P43-P44-P45-P46-P47),0,P79-P43-P44-P45-P46-P47)</f>
        <v>0</v>
      </c>
      <c r="Q84" s="68">
        <f t="shared" si="18"/>
        <v>0</v>
      </c>
      <c r="R84" s="134"/>
      <c r="S84" s="134"/>
      <c r="T84" s="134"/>
      <c r="U84" s="134"/>
      <c r="V84" s="134"/>
      <c r="W84" s="134"/>
      <c r="X84" s="134"/>
      <c r="Y84" s="134"/>
      <c r="Z84" s="134"/>
      <c r="AA84" s="134"/>
      <c r="AB84" s="134"/>
      <c r="AC84" s="134"/>
      <c r="AD84" s="134"/>
      <c r="AE84" s="134"/>
      <c r="AF84" s="134"/>
      <c r="AG84" s="134"/>
      <c r="AI84" s="89"/>
      <c r="AJ84" s="111"/>
      <c r="AK84" s="91"/>
      <c r="AL84" s="90"/>
      <c r="AM84" s="97"/>
    </row>
    <row r="85" spans="5:39" hidden="1" x14ac:dyDescent="0.2">
      <c r="E85" s="75"/>
      <c r="F85" s="78"/>
      <c r="G85" s="78"/>
      <c r="H85" s="7"/>
      <c r="I85" s="7"/>
      <c r="J85" s="7"/>
      <c r="K85" s="7"/>
      <c r="L85" s="7"/>
      <c r="M85" s="68">
        <f>IF(ISERROR(M79-M43-M44-M45-M46-M47-M48),0,M79-M43-M44-M45-M46-M47-M48)</f>
        <v>0</v>
      </c>
      <c r="N85" s="68">
        <f>IF(ISERROR(N79-N43-N44-N45-N46-N47-N48),0,N79-N43-N44-N45-N46-N47-N48)</f>
        <v>0</v>
      </c>
      <c r="O85" s="68">
        <f>IF(ISERROR(O79-O43-O44-O45-O46-O47-O48),0,O79-O43-O44-O45-O46-O47-O48)</f>
        <v>0</v>
      </c>
      <c r="P85" s="68">
        <f>IF(ISERROR(P79-P43-P44-P45-P46-P47-P48),0,P79-P43-P44-P45-P46-P47-P48)</f>
        <v>0</v>
      </c>
      <c r="Q85" s="68">
        <f t="shared" si="18"/>
        <v>0</v>
      </c>
      <c r="R85" s="134"/>
      <c r="S85" s="134"/>
      <c r="T85" s="134"/>
      <c r="U85" s="134"/>
      <c r="V85" s="134"/>
      <c r="W85" s="134"/>
      <c r="X85" s="134"/>
      <c r="Y85" s="134"/>
      <c r="Z85" s="134"/>
      <c r="AA85" s="134"/>
      <c r="AB85" s="134"/>
      <c r="AC85" s="134"/>
      <c r="AD85" s="134"/>
      <c r="AE85" s="134"/>
      <c r="AF85" s="134"/>
      <c r="AG85" s="134"/>
      <c r="AI85" s="89"/>
      <c r="AJ85" s="111"/>
      <c r="AK85" s="91"/>
      <c r="AL85" s="90"/>
      <c r="AM85" s="97"/>
    </row>
    <row r="86" spans="5:39" hidden="1" x14ac:dyDescent="0.2">
      <c r="E86" s="75"/>
      <c r="F86" s="78"/>
      <c r="G86" s="78"/>
      <c r="H86" s="7"/>
      <c r="I86" s="7"/>
      <c r="J86" s="7"/>
      <c r="K86" s="7"/>
      <c r="L86" s="7"/>
      <c r="M86" s="69">
        <f>IF(ISERROR(M79-M43-M44-M45-M46-M47-M48-M49),0,M79-M43-M44-M45-M46-M47-M48-M49)</f>
        <v>0</v>
      </c>
      <c r="N86" s="69">
        <f>IF(ISERROR(N79-N43-N44-N45-N46-N47-N48-N49),0,N79-N43-N44-N45-N46-N47-N48-N49)</f>
        <v>0</v>
      </c>
      <c r="O86" s="69">
        <f>IF(ISERROR(O79-O43-O44-O45-O46-O47-O48-O49),0,O79-O43-O44-O45-O46-O47-O48-O49)</f>
        <v>0</v>
      </c>
      <c r="P86" s="69">
        <f>IF(ISERROR(P79-P43-P44-P45-P46-P47-P48-P49),0,P79-P43-P44-P45-P46-P47-P48-P49)</f>
        <v>0</v>
      </c>
      <c r="Q86" s="68">
        <f t="shared" si="18"/>
        <v>0</v>
      </c>
      <c r="R86" s="134"/>
      <c r="S86" s="134"/>
      <c r="T86" s="134"/>
      <c r="U86" s="134"/>
      <c r="V86" s="134"/>
      <c r="W86" s="134"/>
      <c r="X86" s="134"/>
      <c r="Y86" s="134"/>
      <c r="Z86" s="134"/>
      <c r="AA86" s="134"/>
      <c r="AB86" s="134"/>
      <c r="AC86" s="134"/>
      <c r="AD86" s="134"/>
      <c r="AE86" s="134"/>
      <c r="AF86" s="134"/>
      <c r="AG86" s="134"/>
      <c r="AI86" s="89"/>
      <c r="AJ86" s="111"/>
      <c r="AK86" s="91"/>
      <c r="AL86" s="90"/>
      <c r="AM86" s="97"/>
    </row>
    <row r="87" spans="5:39" hidden="1" x14ac:dyDescent="0.2">
      <c r="E87" s="75"/>
      <c r="F87" s="78"/>
      <c r="G87" s="78"/>
      <c r="H87" s="7"/>
      <c r="I87" s="7"/>
      <c r="J87" s="7"/>
      <c r="K87" s="7"/>
      <c r="L87" s="7"/>
      <c r="M87" s="68">
        <f>IF(ISERROR(M79-M43-M44-M45-M46-M47-M48-M49-M50),0,M79-M43-M44-M45-M46-M47-M48-M49-M50)</f>
        <v>0</v>
      </c>
      <c r="N87" s="68">
        <f>IF(ISERROR(N79-N43-N44-N45-N46-N47-N48-N49-N50),0,N79-N43-N44-N45-N46-N47-N48-N49-N50)</f>
        <v>0</v>
      </c>
      <c r="O87" s="68">
        <f>IF(ISERROR(O79-O43-O44-O45-O46-O47-O48-O49-O50),0,O79-O43-O44-O45-O46-O47-O48-O49-O50)</f>
        <v>0</v>
      </c>
      <c r="P87" s="68">
        <f>IF(ISERROR(P79-P43-P44-P45-P46-P47-P48-P49-P50),0,P79-P43-P44-P45-P46-P47-P48-P49-P50)</f>
        <v>0</v>
      </c>
      <c r="Q87" s="68">
        <f t="shared" si="18"/>
        <v>0</v>
      </c>
      <c r="R87" s="134"/>
      <c r="S87" s="134"/>
      <c r="T87" s="134"/>
      <c r="U87" s="134"/>
      <c r="V87" s="134"/>
      <c r="W87" s="134"/>
      <c r="X87" s="134"/>
      <c r="Y87" s="134"/>
      <c r="Z87" s="134"/>
      <c r="AA87" s="134"/>
      <c r="AB87" s="134"/>
      <c r="AC87" s="134"/>
      <c r="AD87" s="134"/>
      <c r="AE87" s="134"/>
      <c r="AF87" s="134"/>
      <c r="AG87" s="134"/>
      <c r="AI87" s="89"/>
      <c r="AJ87" s="111"/>
      <c r="AK87" s="91"/>
      <c r="AL87" s="90"/>
      <c r="AM87" s="97"/>
    </row>
    <row r="88" spans="5:39" hidden="1" x14ac:dyDescent="0.2">
      <c r="E88" s="75"/>
      <c r="F88" s="78"/>
      <c r="G88" s="78"/>
      <c r="H88" s="7"/>
      <c r="I88" s="7"/>
      <c r="J88" s="7"/>
      <c r="K88" s="7"/>
      <c r="L88" s="7"/>
      <c r="M88" s="68">
        <f>IF(ISERROR(M79-M43-M44-M45-M46-M47-M48-M49-M50-M51),0,M79-M43-M44-M45-M46-M47-M48-M49-M50-M51)</f>
        <v>0</v>
      </c>
      <c r="N88" s="68">
        <f>IF(ISERROR(N79-N43-N44-N45-N46-N47-N48-N49-N50-N51),0,N79-N43-N44-N45-N46-N47-N48-N49-N50-N51)</f>
        <v>0</v>
      </c>
      <c r="O88" s="68">
        <f>IF(ISERROR(O79-O43-O44-O45-O46-O47-O48-O49-O50-O51),0,O79-O43-O44-O45-O46-O47-O48-O49-O50-O51)</f>
        <v>0</v>
      </c>
      <c r="P88" s="68">
        <f>IF(ISERROR(P79-P43-P44-P45-P46-P47-P48-P49-P50-P51),0,P79-P43-P44-P45-P46-P47-P48-P49-P50-P51)</f>
        <v>0</v>
      </c>
      <c r="Q88" s="68">
        <f t="shared" si="18"/>
        <v>0</v>
      </c>
      <c r="R88" s="134"/>
      <c r="S88" s="134"/>
      <c r="T88" s="134"/>
      <c r="U88" s="134"/>
      <c r="V88" s="134"/>
      <c r="W88" s="134"/>
      <c r="X88" s="134"/>
      <c r="Y88" s="134"/>
      <c r="Z88" s="134"/>
      <c r="AA88" s="134"/>
      <c r="AB88" s="134"/>
      <c r="AC88" s="134"/>
      <c r="AD88" s="134"/>
      <c r="AE88" s="134"/>
      <c r="AF88" s="134"/>
      <c r="AG88" s="134"/>
      <c r="AI88" s="337"/>
      <c r="AJ88" s="338"/>
      <c r="AK88" s="30"/>
      <c r="AL88" s="339"/>
      <c r="AM88" s="340"/>
    </row>
    <row r="89" spans="5:39" hidden="1" x14ac:dyDescent="0.2">
      <c r="E89" s="75"/>
      <c r="F89" s="78"/>
      <c r="G89" s="78"/>
      <c r="H89" s="7"/>
      <c r="I89" s="7"/>
      <c r="J89" s="7"/>
      <c r="K89" s="7"/>
      <c r="L89" s="7"/>
      <c r="M89" s="68">
        <f>IF(ISERROR(M79-M43-M44-M45-M46-M47-M48-M49-M50-M51-M52),0,M79-M43-M44-M45-M46-M47-M48-M49-M50-M51-M52)</f>
        <v>0</v>
      </c>
      <c r="N89" s="68">
        <f>IF(ISERROR(N79-N43-N44-N45-N46-N47-N48-N49-N50-N51-N52),0,N79-N43-N44-N45-N46-N47-N48-N49-N50-N51-N52)</f>
        <v>0</v>
      </c>
      <c r="O89" s="68">
        <f>IF(ISERROR(O79-O43-O44-O45-O46-O47-O48-O49-O50-O51-O52),0,O79-O43-O44-O45-O46-O47-O48-O49-O50-O51-O52)</f>
        <v>0</v>
      </c>
      <c r="P89" s="68">
        <f>IF(ISERROR(P79-P43-P44-P45-P46-P47-P48-P49-P50-P51-P52),0,P79-P43-P44-P45-P46-P47-P48-P49-P50-P51-P52)</f>
        <v>0</v>
      </c>
      <c r="Q89" s="68">
        <f t="shared" si="18"/>
        <v>0</v>
      </c>
      <c r="R89" s="134"/>
      <c r="S89" s="134"/>
      <c r="T89" s="134"/>
      <c r="U89" s="134"/>
      <c r="V89" s="134"/>
      <c r="W89" s="134"/>
      <c r="X89" s="134"/>
      <c r="Y89" s="134"/>
      <c r="Z89" s="134"/>
      <c r="AA89" s="134"/>
      <c r="AB89" s="134"/>
      <c r="AC89" s="134"/>
      <c r="AD89" s="134"/>
      <c r="AE89" s="134"/>
      <c r="AF89" s="134"/>
      <c r="AG89" s="134"/>
      <c r="AI89" s="337"/>
      <c r="AJ89" s="338"/>
      <c r="AK89" s="30"/>
      <c r="AL89" s="339"/>
      <c r="AM89" s="340"/>
    </row>
    <row r="90" spans="5:39" hidden="1" x14ac:dyDescent="0.2">
      <c r="E90" s="75"/>
      <c r="F90" s="78"/>
      <c r="G90" s="78"/>
      <c r="H90" s="7"/>
      <c r="I90" s="7"/>
      <c r="J90" s="7"/>
      <c r="K90" s="7"/>
      <c r="L90" s="7"/>
      <c r="M90" s="68">
        <f>IF(ISERROR(M79-M43-M44-M45-M46-M47-M48-M49-M50-M51-M52-M53),0,M79-M43-M44-M45-M46-M47-M48-M49-M50-M51-M52-M53)</f>
        <v>0</v>
      </c>
      <c r="N90" s="68">
        <f>IF(ISERROR(N79-N43-N44-N45-N46-N47-N48-N49-N50-N51-N52-N53),0,N79-N43-N44-N45-N46-N47-N48-N49-N50-N51-N52-N53)</f>
        <v>0</v>
      </c>
      <c r="O90" s="68">
        <f>IF(ISERROR(O79-O43-O44-O45-O46-O47-O48-O49-O50-O51-O52-O53),0,O79-O43-O44-O45-O46-O47-O48-O49-O50-O51-O52-O53)</f>
        <v>0</v>
      </c>
      <c r="P90" s="68">
        <f>IF(ISERROR(P79-P43-P44-P45-P46-P47-P48-P49-P50-P51-P52-P53),0,P79-P43-P44-P45-P46-P47-P48-P49-P50-P51-P52-P53)</f>
        <v>0</v>
      </c>
      <c r="Q90" s="68">
        <f t="shared" si="18"/>
        <v>0</v>
      </c>
      <c r="R90" s="134"/>
      <c r="S90" s="134"/>
      <c r="T90" s="134"/>
      <c r="U90" s="134"/>
      <c r="V90" s="134"/>
      <c r="W90" s="134"/>
      <c r="X90" s="134"/>
      <c r="Y90" s="134"/>
      <c r="Z90" s="134"/>
      <c r="AA90" s="134"/>
      <c r="AB90" s="134"/>
      <c r="AC90" s="134"/>
      <c r="AD90" s="134"/>
      <c r="AE90" s="134"/>
      <c r="AF90" s="134"/>
      <c r="AG90" s="134"/>
      <c r="AI90" s="337"/>
      <c r="AJ90" s="338"/>
      <c r="AK90" s="30"/>
      <c r="AL90" s="339"/>
      <c r="AM90" s="340"/>
    </row>
    <row r="91" spans="5:39" hidden="1" x14ac:dyDescent="0.2">
      <c r="E91" s="75"/>
      <c r="F91" s="78"/>
      <c r="G91" s="78"/>
      <c r="H91" s="7"/>
      <c r="I91" s="7"/>
      <c r="J91" s="7"/>
      <c r="K91" s="7"/>
      <c r="L91" s="7"/>
      <c r="M91" s="68">
        <f>IF(ISERROR(M79-M43-M44-M45-M46-M47-M48-M49-M50-M51-M52-M53-M54),0,M79-M43-M44-M45-M46-M47-M48-M49-M50-M51-M52-M53-M54)</f>
        <v>0</v>
      </c>
      <c r="N91" s="68">
        <f>IF(ISERROR(N79-N43-N44-N45-N46-N47-N48-N49-N50-N51-N52-N53-N54),0,N79-N43-N44-N45-N46-N47-N48-N49-N50-N51-N52-N53-N54)</f>
        <v>0</v>
      </c>
      <c r="O91" s="68">
        <f>IF(ISERROR(O79-O43-O44-O45-O46-O47-O48-O49-O50-O51-O52-O53-O54),0,O79-O43-O44-O45-O46-O47-O48-O49-O50-O51-O52-O53-O54)</f>
        <v>0</v>
      </c>
      <c r="P91" s="68">
        <f>IF(ISERROR(P79-P43-P44-P45-P46-P47-P48-P49-P50-P51-P52-P53-P54),0,P79-P43-P44-P45-P46-P47-P48-P49-P50-P51-P52-P53-P54)</f>
        <v>0</v>
      </c>
      <c r="Q91" s="68">
        <f t="shared" si="18"/>
        <v>0</v>
      </c>
      <c r="R91" s="134"/>
      <c r="S91" s="134"/>
      <c r="T91" s="134"/>
      <c r="U91" s="134"/>
      <c r="V91" s="134"/>
      <c r="W91" s="134"/>
      <c r="X91" s="134"/>
      <c r="Y91" s="134"/>
      <c r="Z91" s="134"/>
      <c r="AA91" s="134"/>
      <c r="AB91" s="134"/>
      <c r="AC91" s="134"/>
      <c r="AD91" s="134"/>
      <c r="AE91" s="134"/>
      <c r="AF91" s="134"/>
      <c r="AG91" s="134"/>
      <c r="AI91" s="337"/>
      <c r="AJ91" s="338"/>
      <c r="AK91" s="30"/>
      <c r="AL91" s="339"/>
      <c r="AM91" s="340"/>
    </row>
    <row r="92" spans="5:39" hidden="1" x14ac:dyDescent="0.2">
      <c r="E92" s="75"/>
      <c r="F92" s="78"/>
      <c r="G92" s="78"/>
      <c r="H92" s="7"/>
      <c r="I92" s="7"/>
      <c r="J92" s="7"/>
      <c r="K92" s="7"/>
      <c r="L92" s="7"/>
      <c r="M92" s="68">
        <f>IF(ISERROR(M79-M43-M44-M45-M46-M47-M48-M49-M50-M51-M52-M53-M54-M55),0,M79-M43-M44-M45-M46-M47-M48-M49-M50-M51-M52-M53-M54-M55)</f>
        <v>0</v>
      </c>
      <c r="N92" s="68">
        <f>IF(ISERROR(N79-N43-N44-N45-N46-N47-N48-N49-N50-N51-N52-N53-N54-N55),0,N79-N43-N44-N45-N46-N47-N48-N49-N50-N51-N52-N53-N54-N55)</f>
        <v>0</v>
      </c>
      <c r="O92" s="68">
        <f>IF(ISERROR(O79-O43-O44-O45-O46-O47-O48-O49-O50-O51-O52-O53-O54-O55),0,O79-O43-O44-O45-O46-O47-O48-O49-O50-O51-O52-O53-O54-O55)</f>
        <v>0</v>
      </c>
      <c r="P92" s="68">
        <f>IF(ISERROR(P79-P43-P44-P45-P46-P47-P48-P49-P50-P51-P52-P53-P54-P55),0,P79-P43-P44-P45-P46-P47-P48-P49-P50-P51-P52-P53-P54-P55)</f>
        <v>0</v>
      </c>
      <c r="Q92" s="68">
        <f t="shared" si="18"/>
        <v>0</v>
      </c>
      <c r="R92" s="134"/>
      <c r="S92" s="134"/>
      <c r="T92" s="134"/>
      <c r="U92" s="134"/>
      <c r="V92" s="134"/>
      <c r="W92" s="134"/>
      <c r="X92" s="134"/>
      <c r="Y92" s="134"/>
      <c r="Z92" s="134"/>
      <c r="AA92" s="134"/>
      <c r="AB92" s="134"/>
      <c r="AC92" s="134"/>
      <c r="AD92" s="134"/>
      <c r="AE92" s="134"/>
      <c r="AF92" s="134"/>
      <c r="AG92" s="134"/>
      <c r="AI92" s="337"/>
      <c r="AJ92" s="338"/>
      <c r="AK92" s="30"/>
      <c r="AL92" s="339"/>
      <c r="AM92" s="340"/>
    </row>
    <row r="93" spans="5:39" hidden="1" x14ac:dyDescent="0.2">
      <c r="E93" s="75"/>
      <c r="F93" s="78"/>
      <c r="G93" s="78"/>
      <c r="H93" s="7"/>
      <c r="I93" s="7"/>
      <c r="J93" s="7"/>
      <c r="K93" s="7"/>
      <c r="L93" s="7"/>
      <c r="M93" s="68">
        <f>IF(ISERROR(M79-M43-M44-M45-M46-M47-M48-M49-M50-M51-M52-M53-M54-M55-M56),0,M79-M43-M44-M45-M46-M47-M48-M49-M50-M51-M52-M53-M54-M55-M56)</f>
        <v>0</v>
      </c>
      <c r="N93" s="68">
        <f>IF(ISERROR(N79-N43-N44-N45-N46-N47-N48-N49-N50-N51-N52-N53-N54-N55-N56),0,N79-N43-N44-N45-N46-N47-N48-N49-N50-N51-N52-N53-N54-N55-N56)</f>
        <v>0</v>
      </c>
      <c r="O93" s="68">
        <f>IF(ISERROR(O79-O43-O44-O45-O46-O47-O48-O49-O50-O51-O52-O53-O54-O55-O56),0,O79-O43-O44-O45-O46-O47-O48-O49-O50-O51-O52-O53-O54-O55-O56)</f>
        <v>0</v>
      </c>
      <c r="P93" s="68">
        <f>IF(ISERROR(P79-P43-P44-P45-P46-P47-P48-P49-P50-P51-P52-P53-P54-P55-P56),0,P79-P43-P44-P45-P46-P47-P48-P49-P50-P51-P52-P53-P54-P55-P56)</f>
        <v>0</v>
      </c>
      <c r="Q93" s="68">
        <f t="shared" si="18"/>
        <v>0</v>
      </c>
      <c r="R93" s="134"/>
      <c r="S93" s="134"/>
      <c r="T93" s="134"/>
      <c r="U93" s="134"/>
      <c r="V93" s="134"/>
      <c r="W93" s="134"/>
      <c r="X93" s="134"/>
      <c r="Y93" s="134"/>
      <c r="Z93" s="134"/>
      <c r="AA93" s="134"/>
      <c r="AB93" s="134"/>
      <c r="AC93" s="134"/>
      <c r="AD93" s="134"/>
      <c r="AE93" s="134"/>
      <c r="AF93" s="134"/>
      <c r="AG93" s="134"/>
      <c r="AI93" s="337"/>
      <c r="AJ93" s="338"/>
      <c r="AK93" s="30"/>
      <c r="AL93" s="339"/>
      <c r="AM93" s="340"/>
    </row>
    <row r="94" spans="5:39" hidden="1" x14ac:dyDescent="0.2">
      <c r="E94" s="75"/>
      <c r="F94" s="78"/>
      <c r="G94" s="78"/>
      <c r="H94" s="7"/>
      <c r="I94" s="7"/>
      <c r="J94" s="7"/>
      <c r="K94" s="7"/>
      <c r="L94" s="7"/>
      <c r="M94" s="68">
        <f>IF(ISERROR(M79-M43-M44-M45-M46-M47-M48-M49-M50-M51-M52-M53-M54-M55-M56-M57),0,M79-M43-M44-M45-M46-M47-M48-M49-M50-M51-M52-M53-M54-M55-M56-M57)</f>
        <v>0</v>
      </c>
      <c r="N94" s="68">
        <f>IF(ISERROR(N79-N43-N44-N45-N46-N47-N48-N49-N50-N51-N52-N53-N54-N55-N56-N57),0,N79-N43-N44-N45-N46-N47-N48-N49-N50-N51-N52-N53-N54-N55-N56-N57)</f>
        <v>0</v>
      </c>
      <c r="O94" s="68">
        <f>IF(ISERROR(O79-O43-O44-O45-O46-O47-O48-O49-O50-O51-O52-O53-O54-O55-O56-O57),0,O79-O43-O44-O45-O46-O47-O48-O49-O50-O51-O52-O53-O54-O55-O56-O57)</f>
        <v>0</v>
      </c>
      <c r="P94" s="68">
        <f>IF(ISERROR(P79-P43-P44-P45-P46-P47-P48-P49-P50-P51-P52-P53-P54-P55-P56-P57),0,P79-P43-P44-P45-P46-P47-P48-P49-P50-P51-P52-P53-P54-P55-P56-P57)</f>
        <v>0</v>
      </c>
      <c r="Q94" s="68">
        <f t="shared" si="18"/>
        <v>0</v>
      </c>
      <c r="R94" s="134"/>
      <c r="S94" s="134"/>
      <c r="T94" s="134"/>
      <c r="U94" s="134"/>
      <c r="V94" s="134"/>
      <c r="W94" s="134"/>
      <c r="X94" s="134"/>
      <c r="Y94" s="134"/>
      <c r="Z94" s="134"/>
      <c r="AA94" s="134"/>
      <c r="AB94" s="134"/>
      <c r="AC94" s="134"/>
      <c r="AD94" s="134"/>
      <c r="AE94" s="134"/>
      <c r="AF94" s="134"/>
      <c r="AG94" s="134"/>
      <c r="AI94" s="337"/>
      <c r="AJ94" s="338"/>
      <c r="AK94" s="30"/>
      <c r="AL94" s="339"/>
      <c r="AM94" s="340"/>
    </row>
    <row r="95" spans="5:39" hidden="1" x14ac:dyDescent="0.2">
      <c r="E95" s="75"/>
      <c r="F95" s="78"/>
      <c r="G95" s="78"/>
      <c r="H95" s="7"/>
      <c r="I95" s="7"/>
      <c r="J95" s="7"/>
      <c r="K95" s="7"/>
      <c r="L95" s="7"/>
      <c r="M95" s="68">
        <f>IF(ISERROR(M79-M43-M44-M45-M46-M47-M48-M49-M50-M51-M52-M53-M54-M55-M56-M57-M58),0,M79-M43-M44-M45-M46-M47-M48-M49-M50-M51-M52-M53-M54-M55-M56-M57-M58)</f>
        <v>0</v>
      </c>
      <c r="N95" s="68">
        <f>IF(ISERROR(N79-N43-N44-N45-N46-N47-N48-N49-N50-N51-N52-N53-N54-N55-N56-N57-N58),0,N79-N43-N44-N45-N46-N47-N48-N49-N50-N51-N52-N53-N54-N55-N56-N57-N58)</f>
        <v>0</v>
      </c>
      <c r="O95" s="68">
        <f>IF(ISERROR(O79-O43-O44-O45-O46-O47-O48-O49-O50-O51-O52-O53-O54-O55-O56-O57-O58),0,O79-O43-O44-O45-O46-O47-O48-O49-O50-O51-O52-O53-O54-O55-O56-O57-O58)</f>
        <v>0</v>
      </c>
      <c r="P95" s="68">
        <f>IF(ISERROR(P79-P43-P44-P45-P46-P47-P48-P49-P50-P51-P52-P53-P54-P55-P56-P57-P58),0,P79-P43-P44-P45-P46-P47-P48-P49-P50-P51-P52-P53-P54-P55-P56-P57-P58)</f>
        <v>0</v>
      </c>
      <c r="Q95" s="68">
        <f t="shared" si="18"/>
        <v>0</v>
      </c>
      <c r="R95" s="134"/>
      <c r="S95" s="134"/>
      <c r="T95" s="134"/>
      <c r="U95" s="134"/>
      <c r="V95" s="134"/>
      <c r="W95" s="134"/>
      <c r="X95" s="134"/>
      <c r="Y95" s="134"/>
      <c r="Z95" s="134"/>
      <c r="AA95" s="134"/>
      <c r="AB95" s="134"/>
      <c r="AC95" s="134"/>
      <c r="AD95" s="134"/>
      <c r="AE95" s="134"/>
      <c r="AF95" s="134"/>
      <c r="AG95" s="134"/>
      <c r="AI95" s="337"/>
      <c r="AJ95" s="338"/>
      <c r="AK95" s="30"/>
      <c r="AL95" s="339"/>
      <c r="AM95" s="340"/>
    </row>
    <row r="96" spans="5:39" hidden="1" x14ac:dyDescent="0.2">
      <c r="E96" s="75"/>
      <c r="F96" s="78"/>
      <c r="G96" s="78"/>
      <c r="H96" s="7"/>
      <c r="I96" s="7"/>
      <c r="J96" s="7"/>
      <c r="K96" s="7"/>
      <c r="L96" s="7"/>
      <c r="M96" s="68">
        <f>IF(ISERROR(M79-M43-M44-M45-M46-M47-M48-M49-M50-M51-M52-M53-M54-M55-M56-M57-M58-M59),0,M79-M43-M44-M45-M46-M47-M48-M49-M50-M51-M52-M53-M54-M55-M56-M57-M58-M59)</f>
        <v>0</v>
      </c>
      <c r="N96" s="68">
        <f>IF(ISERROR(N79-N43-N44-N45-N46-N47-N48-N49-N50-N51-N52-N53-N54-N55-N56-N57-N58-N59),0,N79-N43-N44-N45-N46-N47-N48-N49-N50-N51-N52-N53-N54-N55-N56-N57-N58-N59)</f>
        <v>0</v>
      </c>
      <c r="O96" s="68">
        <f>IF(ISERROR(O79-O43-O44-O45-O46-O47-O48-O49-O50-O51-O52-O53-O54-O55-O56-O57-O58-O59),0,O79-O43-O44-O45-O46-O47-O48-O49-O50-O51-O52-O53-O54-O55-O56-O57-O58-O59)</f>
        <v>0</v>
      </c>
      <c r="P96" s="68">
        <f>IF(ISERROR(P79-P43-P44-P45-P46-P47-P48-P49-P50-P51-P52-P53-P54-P55-P56-P57-P58-P59),0,P79-P43-P44-P45-P46-P47-P48-P49-P50-P51-P52-P53-P54-P55-P56-P57-P58-P59)</f>
        <v>0</v>
      </c>
      <c r="Q96" s="68">
        <f t="shared" si="18"/>
        <v>0</v>
      </c>
      <c r="R96" s="134"/>
      <c r="S96" s="134"/>
      <c r="T96" s="134"/>
      <c r="U96" s="134"/>
      <c r="V96" s="134"/>
      <c r="W96" s="134"/>
      <c r="X96" s="134"/>
      <c r="Y96" s="134"/>
      <c r="Z96" s="134"/>
      <c r="AA96" s="134"/>
      <c r="AB96" s="134"/>
      <c r="AC96" s="134"/>
      <c r="AD96" s="134"/>
      <c r="AE96" s="134"/>
      <c r="AF96" s="134"/>
      <c r="AG96" s="134"/>
      <c r="AI96" s="337"/>
      <c r="AJ96" s="338"/>
      <c r="AK96" s="30"/>
      <c r="AL96" s="339"/>
      <c r="AM96" s="340"/>
    </row>
    <row r="97" spans="5:39" hidden="1" x14ac:dyDescent="0.2">
      <c r="E97" s="75"/>
      <c r="F97" s="78"/>
      <c r="G97" s="78"/>
      <c r="H97" s="7"/>
      <c r="I97" s="7"/>
      <c r="J97" s="7"/>
      <c r="K97" s="7"/>
      <c r="L97" s="7"/>
      <c r="M97" s="68">
        <f>IF(ISERROR(M79-M43-M44-M45-M46-M47-M48-M49-M50-M51-M52-M53-M54-M55-M56-M57-M58-M59-M60),0,M79-M43-M44-M45-M46-M47-M48-M49-M50-M51-M52-M53-M54-M55-M56-M57-M58-M59-M60)</f>
        <v>0</v>
      </c>
      <c r="N97" s="68">
        <f>IF(ISERROR(N79-N43-N44-N45-N46-N47-N48-N49-N50-N51-N52-N53-N54-N55-N56-N57-N58-N59-N60),0,N79-N43-N44-N45-N46-N47-N48-N49-N50-N51-N52-N53-N54-N55-N56-N57-N58-N59-N60)</f>
        <v>0</v>
      </c>
      <c r="O97" s="68">
        <f>IF(ISERROR(O79-O43-O44-O45-O46-O47-O48-O49-O50-O51-O52-O53-O54-O55-O56-O57-O58-O59-O60),0,O79-O43-O44-O45-O46-O47-O48-O49-O50-O51-O52-O53-O54-O55-O56-O57-O58-O59-O60)</f>
        <v>0</v>
      </c>
      <c r="P97" s="68">
        <f>IF(ISERROR(P79-P43-P44-P45-P46-P47-P48-P49-P50-P51-P52-P53-P54-P55-P56-P57-P58-P59-P60),0,P79-P43-P44-P45-P46-P47-P48-P49-P50-P51-P52-P53-P54-P55-P56-P57-P58-P59-P60)</f>
        <v>0</v>
      </c>
      <c r="Q97" s="68">
        <f t="shared" si="18"/>
        <v>0</v>
      </c>
      <c r="R97" s="134"/>
      <c r="S97" s="134"/>
      <c r="T97" s="134"/>
      <c r="U97" s="134"/>
      <c r="V97" s="134"/>
      <c r="W97" s="134"/>
      <c r="X97" s="134"/>
      <c r="Y97" s="134"/>
      <c r="Z97" s="134"/>
      <c r="AA97" s="134"/>
      <c r="AB97" s="134"/>
      <c r="AC97" s="134"/>
      <c r="AD97" s="134"/>
      <c r="AE97" s="134"/>
      <c r="AF97" s="134"/>
      <c r="AG97" s="134"/>
      <c r="AI97" s="337"/>
      <c r="AJ97" s="338"/>
      <c r="AK97" s="30"/>
      <c r="AL97" s="339"/>
      <c r="AM97" s="340"/>
    </row>
    <row r="98" spans="5:39" hidden="1" x14ac:dyDescent="0.2">
      <c r="E98" s="75"/>
      <c r="F98" s="78"/>
      <c r="G98" s="78"/>
      <c r="H98" s="7"/>
      <c r="I98" s="7"/>
      <c r="J98" s="7"/>
      <c r="K98" s="7"/>
      <c r="L98" s="7"/>
      <c r="M98" s="68">
        <f>IF(ISERROR(M79-M43-M44-M45-M46-M47-M48-M49-M50-M51-M52-M53-M54-M55-M56-M57-M58-M59-M60-M61),0,M79-M43-M44-M45-M46-M47-M48-M49-M50-M51-M52-M53-M54-M55-M56-M57-M58-M59-M60-M61)</f>
        <v>0</v>
      </c>
      <c r="N98" s="68">
        <f>IF(ISERROR(N79-N43-N44-N45-N46-N47-N48-N49-N50-N51-N52-N53-N54-N55-N56-N57-N58-N59-N60-N61),0,N79-N43-N44-N45-N46-N47-N48-N49-N50-N51-N52-N53-N54-N55-N56-N57-N58-N59-N60-N61)</f>
        <v>0</v>
      </c>
      <c r="O98" s="68">
        <f>IF(ISERROR(O79-O43-O44-O45-O46-O47-O48-O49-O50-O51-O52-O53-O54-O55-O56-O57-O58-O59-O60-O61),0,O79-O43-O44-O45-O46-O47-O48-O49-O50-O51-O52-O53-O54-O55-O56-O57-O58-O59-O60-O61)</f>
        <v>0</v>
      </c>
      <c r="P98" s="68">
        <f>IF(ISERROR(P79-P43-P44-P45-P46-P47-P48-P49-P50-P51-P52-P53-P54-P55-P56-P57-P58-P59-P60-P61),0,P79-P43-P44-P45-P46-P47-P48-P49-P50-P51-P52-P53-P54-P55-P56-P57-P58-P59-P60-P61)</f>
        <v>0</v>
      </c>
      <c r="Q98" s="68">
        <f t="shared" si="18"/>
        <v>0</v>
      </c>
      <c r="R98" s="134"/>
      <c r="S98" s="134"/>
      <c r="T98" s="134"/>
      <c r="U98" s="134"/>
      <c r="V98" s="134"/>
      <c r="W98" s="134"/>
      <c r="X98" s="134"/>
      <c r="Y98" s="134"/>
      <c r="Z98" s="134"/>
      <c r="AA98" s="134"/>
      <c r="AB98" s="134"/>
      <c r="AC98" s="134"/>
      <c r="AD98" s="134"/>
      <c r="AE98" s="134"/>
      <c r="AF98" s="134"/>
      <c r="AG98" s="134"/>
      <c r="AI98" s="337"/>
      <c r="AJ98" s="338"/>
      <c r="AK98" s="30"/>
      <c r="AL98" s="339"/>
      <c r="AM98" s="340"/>
    </row>
    <row r="99" spans="5:39" hidden="1" x14ac:dyDescent="0.2">
      <c r="E99" s="61"/>
      <c r="F99" s="62"/>
      <c r="G99" s="62"/>
      <c r="H99" s="2"/>
      <c r="I99" s="2"/>
      <c r="J99" s="2"/>
      <c r="K99" s="2"/>
      <c r="L99" s="2"/>
      <c r="M99" s="68">
        <f>IF(ISERROR(M79-M43-M44-M45-M46-M47-M48-M49-M50-M51-M52-M53-M54-M55-M56-M57-M58-M59-M60-M61-M62),0,M79-M43-M44-M45-M46-M47-M48-M49-M50-M51-M52-M53-M54-M55-M56-M57-M58-M59-M60-M61-M62)</f>
        <v>0</v>
      </c>
      <c r="N99" s="68">
        <f>IF(ISERROR(N79-N43-N44-N45-N46-N47-N48-N49-N50-N51-N52-N53-N54-N55-N56-N57-N58-N59-N60-N61-N62),0,N79-N43-N44-N45-N46-N47-N48-N49-N50-N51-N52-N53-N54-N55-N56-N57-N58-N59-N60-N61-N62)</f>
        <v>0</v>
      </c>
      <c r="O99" s="68">
        <f>IF(ISERROR(O79-O43-O44-O45-O46-O47-O48-O49-O50-O51-O52-O53-O54-O55-O56-O57-O58-O59-O60-O61-O62),0,O79-O43-O44-O45-O46-O47-O48-O49-O50-O51-O52-O53-O54-O55-O56-O57-O58-O59-O60-O61-O62)</f>
        <v>0</v>
      </c>
      <c r="P99" s="68">
        <f>IF(ISERROR(P79-P43-P44-P45-P46-P47-P48-P49-P50-P51-P52-P53-P54-P55-P56-P57-P58-P59-P60-P61-P62),0,P79-P43-P44-P45-P46-P47-P48-P49-P50-P51-P52-P53-P54-P55-P56-P57-P58-P59-P60-P61-P62)</f>
        <v>0</v>
      </c>
      <c r="Q99" s="68">
        <f t="shared" si="18"/>
        <v>0</v>
      </c>
      <c r="R99" s="134"/>
      <c r="S99" s="134"/>
      <c r="T99" s="134"/>
      <c r="U99" s="134"/>
      <c r="V99" s="134"/>
      <c r="W99" s="134"/>
      <c r="X99" s="134"/>
      <c r="Y99" s="134"/>
      <c r="Z99" s="134"/>
      <c r="AA99" s="134"/>
      <c r="AB99" s="134"/>
      <c r="AC99" s="134"/>
      <c r="AD99" s="134"/>
      <c r="AE99" s="134"/>
      <c r="AF99" s="134"/>
      <c r="AG99" s="134"/>
      <c r="AI99" s="80"/>
      <c r="AJ99" s="81"/>
      <c r="AK99" s="81"/>
      <c r="AL99" s="81"/>
      <c r="AM99" s="82"/>
    </row>
  </sheetData>
  <sheetProtection password="E33D" sheet="1" objects="1" scenarios="1"/>
  <mergeCells count="15">
    <mergeCell ref="K1:O1"/>
    <mergeCell ref="P2:S2"/>
    <mergeCell ref="U2:Z2"/>
    <mergeCell ref="U3:Z3"/>
    <mergeCell ref="U4:V4"/>
    <mergeCell ref="AE22:AG22"/>
    <mergeCell ref="AC22:AD22"/>
    <mergeCell ref="G9:J10"/>
    <mergeCell ref="G11:J12"/>
    <mergeCell ref="G7:H8"/>
    <mergeCell ref="A66:Q68"/>
    <mergeCell ref="G21:I22"/>
    <mergeCell ref="T66:V66"/>
    <mergeCell ref="T67:V68"/>
    <mergeCell ref="G2:O2"/>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1,700._x000a_If approved base is below this number, use the regular or offscale calculation sheet." sqref="H36">
      <formula1>181700</formula1>
    </dataValidation>
    <dataValidation type="whole" allowBlank="1" showInputMessage="1" showErrorMessage="1" error="Please enter a number between 9 and 22 to denote the appropriate salary cap." sqref="A43:A62">
      <formula1>9</formula1>
      <formula2>22</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s>
  <pageMargins left="0.2" right="0.2" top="0.25" bottom="0.25" header="0.33" footer="0.5"/>
  <pageSetup paperSize="5" scale="49"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topLeftCell="A5"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39" t="s">
        <v>40</v>
      </c>
      <c r="B1" s="739"/>
      <c r="C1" s="739"/>
      <c r="D1" s="739"/>
      <c r="E1" s="739"/>
      <c r="F1" s="739"/>
      <c r="G1" s="739"/>
      <c r="H1" s="248"/>
      <c r="I1" s="248"/>
      <c r="J1" s="248"/>
      <c r="K1" s="248"/>
    </row>
    <row r="2" spans="1:11" ht="45" customHeight="1" x14ac:dyDescent="0.2">
      <c r="A2" s="275"/>
      <c r="B2" s="275"/>
      <c r="C2" s="275"/>
      <c r="D2" s="275"/>
      <c r="E2" s="275"/>
      <c r="F2" s="275"/>
      <c r="G2" s="275"/>
      <c r="H2" s="248"/>
      <c r="I2" s="248"/>
      <c r="J2" s="248"/>
      <c r="K2" s="248"/>
    </row>
    <row r="3" spans="1:11" s="34" customFormat="1" ht="30" customHeight="1" x14ac:dyDescent="0.2">
      <c r="A3" s="275"/>
      <c r="B3" s="275"/>
      <c r="C3" s="275"/>
      <c r="D3" s="275"/>
      <c r="E3" s="275"/>
      <c r="F3" s="275"/>
      <c r="G3" s="275"/>
      <c r="H3" s="276"/>
      <c r="I3" s="276"/>
      <c r="J3" s="276"/>
      <c r="K3" s="276"/>
    </row>
    <row r="4" spans="1:11" s="280" customFormat="1" ht="120" customHeight="1" x14ac:dyDescent="0.2">
      <c r="A4" s="277"/>
      <c r="B4" s="277" t="s">
        <v>91</v>
      </c>
      <c r="C4" s="277"/>
      <c r="D4" s="277" t="s">
        <v>96</v>
      </c>
      <c r="E4" s="278"/>
      <c r="F4" s="277" t="s">
        <v>89</v>
      </c>
      <c r="G4" s="278"/>
      <c r="H4" s="279"/>
      <c r="I4" s="279"/>
      <c r="J4" s="279"/>
      <c r="K4" s="279"/>
    </row>
    <row r="5" spans="1:11" ht="2.1" customHeight="1" x14ac:dyDescent="0.2">
      <c r="A5" s="281"/>
      <c r="B5" s="744"/>
      <c r="C5" s="739"/>
      <c r="D5" s="739"/>
      <c r="E5" s="739"/>
      <c r="F5" s="739"/>
      <c r="G5" s="282"/>
      <c r="H5" s="247"/>
      <c r="I5" s="247"/>
      <c r="J5" s="247"/>
      <c r="K5" s="247"/>
    </row>
    <row r="6" spans="1:11" ht="12" customHeight="1" x14ac:dyDescent="0.2">
      <c r="A6" s="281"/>
      <c r="B6" s="274"/>
      <c r="C6" s="275"/>
      <c r="D6" s="275"/>
      <c r="E6" s="275"/>
      <c r="F6" s="742"/>
      <c r="G6" s="282"/>
      <c r="H6" s="247"/>
      <c r="I6" s="247"/>
      <c r="J6" s="247"/>
      <c r="K6" s="247"/>
    </row>
    <row r="7" spans="1:11" ht="14.1" customHeight="1" x14ac:dyDescent="0.2">
      <c r="A7" s="740"/>
      <c r="B7" s="741"/>
      <c r="C7" s="283"/>
      <c r="D7" s="283"/>
      <c r="E7" s="283"/>
      <c r="F7" s="743"/>
      <c r="G7" s="284"/>
      <c r="H7" s="247"/>
      <c r="I7" s="247"/>
      <c r="J7" s="247"/>
      <c r="K7" s="247"/>
    </row>
    <row r="8" spans="1:11" ht="9.75" customHeight="1" x14ac:dyDescent="0.2">
      <c r="A8" s="285"/>
      <c r="B8" s="286"/>
      <c r="C8" s="287"/>
      <c r="D8" s="259"/>
      <c r="E8" s="288"/>
      <c r="F8" s="259"/>
      <c r="G8" s="289"/>
      <c r="H8" s="247"/>
      <c r="I8" s="247"/>
      <c r="J8" s="247"/>
      <c r="K8" s="247"/>
    </row>
    <row r="9" spans="1:11" s="295" customFormat="1" ht="170.1" customHeight="1" x14ac:dyDescent="0.2">
      <c r="A9" s="290">
        <v>1</v>
      </c>
      <c r="B9" s="328" t="s">
        <v>113</v>
      </c>
      <c r="C9" s="292">
        <v>2</v>
      </c>
      <c r="D9" s="291" t="s">
        <v>90</v>
      </c>
      <c r="E9" s="292">
        <v>3</v>
      </c>
      <c r="F9" s="350" t="s">
        <v>127</v>
      </c>
      <c r="G9" s="293"/>
      <c r="H9" s="294"/>
      <c r="I9" s="294"/>
      <c r="J9" s="294"/>
      <c r="K9" s="294"/>
    </row>
    <row r="10" spans="1:11" s="295" customFormat="1" ht="159.75" customHeight="1" x14ac:dyDescent="0.2">
      <c r="A10" s="260">
        <v>4</v>
      </c>
      <c r="B10" s="296" t="s">
        <v>81</v>
      </c>
      <c r="C10" s="260">
        <v>5</v>
      </c>
      <c r="D10" s="361" t="s">
        <v>119</v>
      </c>
      <c r="E10" s="260">
        <v>6</v>
      </c>
      <c r="F10" s="421" t="s">
        <v>142</v>
      </c>
      <c r="G10" s="261"/>
      <c r="H10" s="297"/>
      <c r="I10" s="297"/>
      <c r="J10" s="297"/>
      <c r="K10" s="297"/>
    </row>
    <row r="11" spans="1:11" ht="264.75" customHeight="1" thickBot="1" x14ac:dyDescent="0.25">
      <c r="A11" s="258">
        <v>7</v>
      </c>
      <c r="B11" s="355" t="s">
        <v>143</v>
      </c>
      <c r="C11" s="298">
        <v>8</v>
      </c>
      <c r="D11" s="422" t="s">
        <v>144</v>
      </c>
      <c r="E11" s="298">
        <v>9</v>
      </c>
      <c r="F11" s="319" t="s">
        <v>102</v>
      </c>
      <c r="G11" s="299"/>
      <c r="H11" s="249"/>
      <c r="I11" s="249"/>
      <c r="J11" s="249"/>
      <c r="K11" s="249"/>
    </row>
    <row r="12" spans="1:11" ht="68.25" thickTop="1" x14ac:dyDescent="0.2">
      <c r="A12" s="255"/>
      <c r="B12" s="262" t="s">
        <v>148</v>
      </c>
      <c r="C12" s="300"/>
      <c r="D12" s="256"/>
      <c r="E12" s="255"/>
      <c r="F12" s="255"/>
      <c r="G12" s="255"/>
    </row>
    <row r="13" spans="1:11" ht="9.75" customHeight="1" x14ac:dyDescent="0.2">
      <c r="A13" s="255"/>
      <c r="B13" s="262"/>
      <c r="C13" s="300"/>
      <c r="D13" s="256"/>
      <c r="E13" s="255"/>
      <c r="F13" s="255"/>
      <c r="G13" s="255"/>
    </row>
    <row r="14" spans="1:11" ht="56.25" x14ac:dyDescent="0.2">
      <c r="A14" s="255"/>
      <c r="B14" s="262" t="s">
        <v>100</v>
      </c>
      <c r="C14" s="301"/>
      <c r="D14" s="736"/>
      <c r="E14" s="736"/>
      <c r="F14" s="736"/>
      <c r="G14" s="257"/>
    </row>
    <row r="15" spans="1:11" ht="9.75" customHeight="1" x14ac:dyDescent="0.2">
      <c r="A15" s="255"/>
      <c r="B15" s="262"/>
      <c r="C15" s="301"/>
      <c r="D15" s="736"/>
      <c r="E15" s="736"/>
      <c r="F15" s="736"/>
      <c r="G15" s="257"/>
    </row>
    <row r="16" spans="1:11" ht="56.25" x14ac:dyDescent="0.2">
      <c r="A16" s="255"/>
      <c r="B16" s="262" t="s">
        <v>101</v>
      </c>
      <c r="C16" s="300"/>
      <c r="D16" s="733"/>
      <c r="E16" s="733"/>
      <c r="F16" s="733"/>
      <c r="G16" s="256"/>
    </row>
    <row r="17" spans="1:7" ht="9.75" customHeight="1" x14ac:dyDescent="0.2">
      <c r="A17" s="255"/>
      <c r="B17" s="262"/>
      <c r="C17" s="300"/>
      <c r="D17" s="316"/>
      <c r="E17" s="316"/>
      <c r="F17" s="316"/>
      <c r="G17" s="256"/>
    </row>
    <row r="18" spans="1:7" ht="56.25" x14ac:dyDescent="0.2">
      <c r="A18" s="330"/>
      <c r="B18" s="331" t="s">
        <v>97</v>
      </c>
      <c r="C18" s="263"/>
      <c r="D18" s="733"/>
      <c r="E18" s="733"/>
      <c r="F18" s="733"/>
      <c r="G18" s="255"/>
    </row>
    <row r="19" spans="1:7" ht="44.25" customHeight="1" x14ac:dyDescent="0.2">
      <c r="A19" s="255"/>
      <c r="B19" s="329"/>
      <c r="C19" s="278"/>
      <c r="D19" s="733"/>
      <c r="E19" s="733"/>
      <c r="F19" s="733"/>
      <c r="G19" s="255"/>
    </row>
    <row r="20" spans="1:7" ht="19.5" customHeight="1" x14ac:dyDescent="0.2">
      <c r="A20" s="416" t="s">
        <v>136</v>
      </c>
      <c r="B20" s="329"/>
      <c r="C20" s="278"/>
      <c r="D20" s="316"/>
      <c r="E20" s="316"/>
      <c r="F20" s="316"/>
      <c r="G20" s="255"/>
    </row>
    <row r="21" spans="1:7" ht="63" customHeight="1" x14ac:dyDescent="0.25">
      <c r="A21" s="737" t="s">
        <v>135</v>
      </c>
      <c r="B21" s="737"/>
      <c r="C21" s="737"/>
      <c r="D21" s="737"/>
      <c r="E21" s="737"/>
      <c r="F21" s="316"/>
      <c r="G21" s="255"/>
    </row>
    <row r="22" spans="1:7" ht="38.25" customHeight="1" x14ac:dyDescent="0.2">
      <c r="A22" s="255"/>
      <c r="B22" s="329"/>
      <c r="C22" s="278"/>
      <c r="D22" s="316"/>
      <c r="E22" s="316"/>
      <c r="F22" s="257"/>
      <c r="G22" s="257"/>
    </row>
    <row r="23" spans="1:7" ht="36.75" customHeight="1" x14ac:dyDescent="0.2">
      <c r="A23" s="736" t="s">
        <v>147</v>
      </c>
      <c r="B23" s="736"/>
      <c r="C23" s="736"/>
      <c r="D23" s="736"/>
      <c r="E23" s="736"/>
      <c r="F23" s="257"/>
      <c r="G23" s="257"/>
    </row>
    <row r="24" spans="1:7" ht="35.25" customHeight="1" x14ac:dyDescent="0.2">
      <c r="A24" s="736" t="s">
        <v>107</v>
      </c>
      <c r="B24" s="736"/>
      <c r="C24" s="736"/>
      <c r="D24" s="736"/>
      <c r="E24" s="736"/>
      <c r="F24" s="255"/>
      <c r="G24" s="255"/>
    </row>
    <row r="25" spans="1:7" ht="54.75" customHeight="1" x14ac:dyDescent="0.2">
      <c r="A25" s="733" t="s">
        <v>111</v>
      </c>
      <c r="B25" s="733"/>
      <c r="C25" s="733"/>
      <c r="D25" s="733"/>
      <c r="E25" s="733"/>
      <c r="F25" s="316"/>
      <c r="G25" s="316"/>
    </row>
    <row r="26" spans="1:7" ht="45" customHeight="1" x14ac:dyDescent="0.2">
      <c r="A26" s="733" t="s">
        <v>108</v>
      </c>
      <c r="B26" s="733"/>
      <c r="C26" s="733"/>
      <c r="D26" s="733"/>
      <c r="E26" s="733"/>
      <c r="F26" s="255"/>
      <c r="G26" s="255"/>
    </row>
    <row r="27" spans="1:7" ht="30" customHeight="1" x14ac:dyDescent="0.2">
      <c r="A27" s="733" t="s">
        <v>109</v>
      </c>
      <c r="B27" s="733"/>
      <c r="C27" s="733"/>
      <c r="D27" s="733"/>
      <c r="E27" s="733"/>
      <c r="F27" s="255"/>
      <c r="G27" s="255"/>
    </row>
    <row r="28" spans="1:7" ht="23.25" customHeight="1" x14ac:dyDescent="0.2">
      <c r="A28" s="734" t="s">
        <v>110</v>
      </c>
      <c r="B28" s="734"/>
      <c r="C28" s="734"/>
      <c r="D28" s="734"/>
      <c r="E28" s="734"/>
      <c r="F28" s="255"/>
      <c r="G28" s="255"/>
    </row>
    <row r="29" spans="1:7" ht="31.5" customHeight="1" x14ac:dyDescent="0.2">
      <c r="A29" s="735" t="s">
        <v>92</v>
      </c>
      <c r="B29" s="735"/>
      <c r="C29" s="735"/>
      <c r="D29" s="735"/>
      <c r="E29" s="735"/>
      <c r="F29" s="255"/>
      <c r="G29" s="255"/>
    </row>
    <row r="30" spans="1:7" ht="55.5" hidden="1" customHeight="1" x14ac:dyDescent="0.2">
      <c r="A30" s="255"/>
      <c r="B30" s="255"/>
      <c r="C30" s="255"/>
      <c r="D30" s="255"/>
      <c r="E30" s="255"/>
      <c r="F30" s="255"/>
      <c r="G30" s="255"/>
    </row>
    <row r="31" spans="1:7" ht="55.5" hidden="1" customHeight="1" x14ac:dyDescent="0.2">
      <c r="A31" s="733" t="s">
        <v>114</v>
      </c>
      <c r="B31" s="738"/>
      <c r="C31" s="738"/>
      <c r="D31" s="738"/>
      <c r="E31" s="738"/>
      <c r="F31" s="255"/>
      <c r="G31" s="255"/>
    </row>
    <row r="32" spans="1:7" ht="55.5" hidden="1" customHeight="1" x14ac:dyDescent="0.2">
      <c r="A32" s="733" t="s">
        <v>115</v>
      </c>
      <c r="B32" s="733"/>
      <c r="C32" s="733"/>
      <c r="D32" s="733"/>
      <c r="E32" s="733"/>
      <c r="F32" s="255"/>
      <c r="G32" s="255"/>
    </row>
    <row r="33" spans="1:7" ht="55.5" customHeight="1" x14ac:dyDescent="0.2">
      <c r="A33" s="255"/>
      <c r="B33" s="255"/>
      <c r="C33" s="255"/>
      <c r="D33" s="255"/>
      <c r="E33" s="255"/>
      <c r="F33" s="255"/>
      <c r="G33" s="255"/>
    </row>
    <row r="34" spans="1:7" s="312" customFormat="1" ht="55.5" customHeight="1" x14ac:dyDescent="0.2"/>
    <row r="35" spans="1:7" s="312" customFormat="1" ht="55.5" customHeight="1" x14ac:dyDescent="0.2"/>
    <row r="36" spans="1:7" s="312" customFormat="1" ht="55.5" customHeight="1" x14ac:dyDescent="0.2"/>
    <row r="37" spans="1:7" s="312" customFormat="1" ht="55.5" customHeight="1" x14ac:dyDescent="0.2"/>
    <row r="38" spans="1:7" s="312" customFormat="1" ht="55.5" customHeight="1" x14ac:dyDescent="0.2"/>
    <row r="39" spans="1:7" s="312" customFormat="1" x14ac:dyDescent="0.2"/>
  </sheetData>
  <sheetProtection password="E33D" sheet="1" objects="1" scenarios="1"/>
  <mergeCells count="19">
    <mergeCell ref="A1:G1"/>
    <mergeCell ref="A7:B7"/>
    <mergeCell ref="F6:F7"/>
    <mergeCell ref="D19:F19"/>
    <mergeCell ref="D18:F18"/>
    <mergeCell ref="D16:F16"/>
    <mergeCell ref="D14:F14"/>
    <mergeCell ref="D15:F15"/>
    <mergeCell ref="B5:F5"/>
    <mergeCell ref="A32:E32"/>
    <mergeCell ref="A28:E28"/>
    <mergeCell ref="A29:E29"/>
    <mergeCell ref="A23:E23"/>
    <mergeCell ref="A21:E21"/>
    <mergeCell ref="A27:E27"/>
    <mergeCell ref="A26:E26"/>
    <mergeCell ref="A25:E25"/>
    <mergeCell ref="A24:E24"/>
    <mergeCell ref="A31:E31"/>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D33" sqref="D33"/>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45"/>
      <c r="B1" s="745"/>
      <c r="C1" s="745"/>
      <c r="D1" s="745"/>
      <c r="E1" s="745"/>
      <c r="F1" s="745"/>
      <c r="G1" s="745"/>
    </row>
    <row r="2" spans="1:7" ht="53.25" customHeight="1" x14ac:dyDescent="0.2">
      <c r="A2" s="302"/>
      <c r="B2" s="739"/>
      <c r="C2" s="739"/>
      <c r="D2" s="739"/>
      <c r="E2" s="739"/>
      <c r="F2" s="739"/>
      <c r="G2" s="275"/>
    </row>
    <row r="3" spans="1:7" ht="72.75" customHeight="1" x14ac:dyDescent="0.2">
      <c r="A3" s="303"/>
      <c r="B3" s="748" t="s">
        <v>145</v>
      </c>
      <c r="C3" s="748"/>
      <c r="D3" s="748"/>
      <c r="E3" s="748"/>
      <c r="F3" s="748"/>
      <c r="G3" s="306"/>
    </row>
    <row r="4" spans="1:7" ht="39.75" customHeight="1" x14ac:dyDescent="0.2">
      <c r="A4" s="303"/>
      <c r="B4" s="304"/>
      <c r="C4" s="305"/>
      <c r="D4" s="305"/>
      <c r="E4" s="305"/>
      <c r="F4" s="305"/>
      <c r="G4" s="306"/>
    </row>
    <row r="5" spans="1:7" ht="30" customHeight="1" x14ac:dyDescent="0.2">
      <c r="A5" s="303"/>
      <c r="B5" s="751"/>
      <c r="C5" s="752"/>
      <c r="D5" s="752"/>
      <c r="E5" s="752"/>
      <c r="F5" s="752"/>
      <c r="G5" s="306"/>
    </row>
    <row r="6" spans="1:7" ht="12" customHeight="1" x14ac:dyDescent="0.2">
      <c r="A6" s="746"/>
      <c r="B6" s="747"/>
      <c r="C6" s="747"/>
      <c r="D6" s="747"/>
      <c r="E6" s="747"/>
      <c r="F6" s="747"/>
      <c r="G6" s="747"/>
    </row>
    <row r="7" spans="1:7" ht="24.75" customHeight="1" x14ac:dyDescent="0.2">
      <c r="A7" s="307" t="s">
        <v>40</v>
      </c>
      <c r="B7" s="749" t="s">
        <v>98</v>
      </c>
      <c r="C7" s="749"/>
      <c r="D7" s="749"/>
      <c r="E7" s="749"/>
      <c r="F7" s="749"/>
      <c r="G7" s="256"/>
    </row>
    <row r="8" spans="1:7" ht="24.75" customHeight="1" x14ac:dyDescent="0.2">
      <c r="A8" s="275"/>
      <c r="B8" s="749"/>
      <c r="C8" s="749"/>
      <c r="D8" s="749"/>
      <c r="E8" s="749"/>
      <c r="F8" s="749"/>
      <c r="G8" s="256"/>
    </row>
    <row r="9" spans="1:7" ht="24.75" customHeight="1" x14ac:dyDescent="0.25">
      <c r="A9" s="308"/>
      <c r="B9" s="750"/>
      <c r="C9" s="750"/>
      <c r="D9" s="750"/>
      <c r="E9" s="750"/>
      <c r="F9" s="750"/>
      <c r="G9" s="309"/>
    </row>
    <row r="10" spans="1:7" ht="24.75" customHeight="1" x14ac:dyDescent="0.2">
      <c r="A10" s="310"/>
      <c r="B10" s="736" t="s">
        <v>95</v>
      </c>
      <c r="C10" s="753"/>
      <c r="D10" s="753"/>
      <c r="E10" s="753"/>
      <c r="F10" s="753"/>
      <c r="G10" s="275"/>
    </row>
    <row r="11" spans="1:7" ht="16.5" customHeight="1" x14ac:dyDescent="0.2">
      <c r="A11" s="311"/>
      <c r="B11" s="752"/>
      <c r="C11" s="752"/>
      <c r="D11" s="752"/>
      <c r="E11" s="752"/>
      <c r="F11" s="752"/>
      <c r="G11" s="255"/>
    </row>
    <row r="12" spans="1:7" ht="24.75" customHeight="1" x14ac:dyDescent="0.2">
      <c r="A12" s="258"/>
      <c r="B12" s="754" t="s">
        <v>105</v>
      </c>
      <c r="C12" s="752"/>
      <c r="D12" s="752"/>
      <c r="E12" s="752"/>
      <c r="F12" s="752"/>
      <c r="G12" s="255"/>
    </row>
    <row r="13" spans="1:7" ht="12" customHeight="1" x14ac:dyDescent="0.2">
      <c r="A13" s="255"/>
      <c r="B13" s="281"/>
      <c r="C13" s="281"/>
      <c r="D13" s="281"/>
      <c r="E13" s="281"/>
      <c r="F13" s="281"/>
      <c r="G13" s="281"/>
    </row>
    <row r="14" spans="1:7" ht="24.75" customHeight="1" x14ac:dyDescent="0.2">
      <c r="A14" s="255" t="s">
        <v>40</v>
      </c>
      <c r="B14" s="755" t="s">
        <v>106</v>
      </c>
      <c r="C14" s="749"/>
      <c r="D14" s="749"/>
      <c r="E14" s="749"/>
      <c r="F14" s="749"/>
      <c r="G14" s="281"/>
    </row>
    <row r="15" spans="1:7" x14ac:dyDescent="0.2">
      <c r="A15" s="255"/>
      <c r="B15" s="752"/>
      <c r="C15" s="752"/>
      <c r="D15" s="752"/>
      <c r="E15" s="752"/>
      <c r="F15" s="752"/>
      <c r="G15" s="281"/>
    </row>
    <row r="16" spans="1:7" x14ac:dyDescent="0.2">
      <c r="A16" s="255" t="s">
        <v>40</v>
      </c>
      <c r="B16" s="281" t="s">
        <v>40</v>
      </c>
      <c r="C16" s="281"/>
      <c r="D16" s="281"/>
      <c r="E16" s="281"/>
      <c r="F16" s="281"/>
      <c r="G16" s="281"/>
    </row>
    <row r="17" spans="1:7" s="312" customFormat="1" ht="24.75" customHeight="1" x14ac:dyDescent="0.2">
      <c r="A17" s="255"/>
      <c r="B17" s="733" t="s">
        <v>99</v>
      </c>
      <c r="C17" s="733"/>
      <c r="D17" s="733"/>
      <c r="E17" s="733"/>
      <c r="F17" s="733"/>
      <c r="G17" s="255"/>
    </row>
    <row r="18" spans="1:7" x14ac:dyDescent="0.2">
      <c r="A18" s="255"/>
      <c r="B18" s="255"/>
      <c r="C18" s="255"/>
      <c r="D18" s="255"/>
      <c r="E18" s="255"/>
      <c r="F18" s="255"/>
      <c r="G18" s="255"/>
    </row>
    <row r="19" spans="1:7" ht="24.75" customHeight="1" x14ac:dyDescent="0.2">
      <c r="A19" s="255"/>
      <c r="B19" s="733" t="s">
        <v>93</v>
      </c>
      <c r="C19" s="733"/>
      <c r="D19" s="733"/>
      <c r="E19" s="733"/>
      <c r="F19" s="733"/>
      <c r="G19" s="255"/>
    </row>
    <row r="20" spans="1:7" x14ac:dyDescent="0.2">
      <c r="A20" s="281"/>
      <c r="B20" s="281"/>
      <c r="C20" s="281"/>
      <c r="D20" s="281"/>
      <c r="E20" s="281"/>
      <c r="F20" s="281"/>
      <c r="G20" s="281"/>
    </row>
    <row r="21" spans="1:7" x14ac:dyDescent="0.2">
      <c r="A21" s="281"/>
      <c r="B21" s="281"/>
      <c r="C21" s="281"/>
      <c r="D21" s="281"/>
      <c r="E21" s="281"/>
      <c r="F21" s="281"/>
      <c r="G21" s="281"/>
    </row>
    <row r="22" spans="1:7" x14ac:dyDescent="0.2">
      <c r="A22" s="281"/>
      <c r="B22" s="281"/>
      <c r="C22" s="281"/>
      <c r="D22" s="281"/>
      <c r="E22" s="281"/>
      <c r="F22" s="281"/>
      <c r="G22" s="281"/>
    </row>
    <row r="23" spans="1:7" x14ac:dyDescent="0.2">
      <c r="A23" s="281"/>
      <c r="B23" s="281"/>
      <c r="C23" s="281"/>
      <c r="D23" s="281"/>
      <c r="E23" s="281"/>
      <c r="F23" s="281"/>
      <c r="G23" s="281"/>
    </row>
  </sheetData>
  <sheetProtection password="E33D" sheet="1" objects="1" scenarios="1"/>
  <mergeCells count="11">
    <mergeCell ref="B17:F17"/>
    <mergeCell ref="B19:F19"/>
    <mergeCell ref="B10:F11"/>
    <mergeCell ref="B12:F12"/>
    <mergeCell ref="B14:F15"/>
    <mergeCell ref="A1:G1"/>
    <mergeCell ref="A6:G6"/>
    <mergeCell ref="B3:F3"/>
    <mergeCell ref="B7:F9"/>
    <mergeCell ref="B2:F2"/>
    <mergeCell ref="B5:F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56"/>
      <c r="B1" s="738"/>
      <c r="C1" s="738"/>
      <c r="D1" s="738"/>
      <c r="E1" s="738"/>
      <c r="F1" s="738"/>
      <c r="G1" s="738"/>
    </row>
    <row r="2" spans="1:7" ht="24.75" customHeight="1" x14ac:dyDescent="0.2">
      <c r="A2" s="759"/>
      <c r="B2" s="759"/>
      <c r="C2" s="759"/>
      <c r="D2" s="759"/>
      <c r="E2" s="760"/>
      <c r="F2" s="760"/>
      <c r="G2" s="760"/>
    </row>
    <row r="3" spans="1:7" ht="24.75" customHeight="1" x14ac:dyDescent="0.2">
      <c r="A3" s="308"/>
      <c r="B3" s="308"/>
      <c r="C3" s="308"/>
      <c r="D3" s="308"/>
      <c r="E3" s="275"/>
      <c r="F3" s="275"/>
      <c r="G3" s="275"/>
    </row>
    <row r="4" spans="1:7" ht="20.100000000000001" customHeight="1" x14ac:dyDescent="0.25">
      <c r="A4" s="308"/>
      <c r="B4" s="761" t="s">
        <v>94</v>
      </c>
      <c r="C4" s="761"/>
      <c r="D4" s="761"/>
      <c r="E4" s="761"/>
      <c r="F4" s="761"/>
      <c r="G4" s="309"/>
    </row>
    <row r="5" spans="1:7" ht="28.5" customHeight="1" x14ac:dyDescent="0.25">
      <c r="A5" s="308"/>
      <c r="B5" s="761"/>
      <c r="C5" s="761"/>
      <c r="D5" s="761"/>
      <c r="E5" s="761"/>
      <c r="F5" s="761"/>
      <c r="G5" s="309"/>
    </row>
    <row r="6" spans="1:7" ht="20.100000000000001" customHeight="1" x14ac:dyDescent="0.25">
      <c r="A6" s="308"/>
      <c r="B6" s="313"/>
      <c r="C6" s="313"/>
      <c r="D6" s="313"/>
      <c r="E6" s="313"/>
      <c r="F6" s="313"/>
      <c r="G6" s="309"/>
    </row>
    <row r="7" spans="1:7" ht="24.75" customHeight="1" x14ac:dyDescent="0.2">
      <c r="A7" s="310"/>
      <c r="B7" s="314"/>
      <c r="C7" s="314"/>
      <c r="D7" s="314"/>
      <c r="E7" s="314"/>
      <c r="F7" s="275"/>
      <c r="G7" s="275"/>
    </row>
    <row r="8" spans="1:7" ht="24.75" customHeight="1" x14ac:dyDescent="0.2">
      <c r="A8" s="311"/>
      <c r="B8" s="757" t="s">
        <v>120</v>
      </c>
      <c r="C8" s="752"/>
      <c r="D8" s="752"/>
      <c r="E8" s="752"/>
      <c r="F8" s="752"/>
      <c r="G8" s="255"/>
    </row>
    <row r="9" spans="1:7" ht="24.75" customHeight="1" x14ac:dyDescent="0.2">
      <c r="A9" s="258"/>
      <c r="B9" s="752"/>
      <c r="C9" s="752"/>
      <c r="D9" s="752"/>
      <c r="E9" s="752"/>
      <c r="F9" s="752"/>
      <c r="G9" s="255"/>
    </row>
    <row r="10" spans="1:7" ht="24.75" customHeight="1" x14ac:dyDescent="0.2">
      <c r="A10" s="255"/>
      <c r="B10" s="749" t="s">
        <v>146</v>
      </c>
      <c r="C10" s="749"/>
      <c r="D10" s="749"/>
      <c r="E10" s="749"/>
      <c r="F10" s="749"/>
      <c r="G10" s="281"/>
    </row>
    <row r="11" spans="1:7" x14ac:dyDescent="0.2">
      <c r="A11" s="255" t="s">
        <v>40</v>
      </c>
      <c r="B11" s="281" t="s">
        <v>40</v>
      </c>
      <c r="C11" s="281"/>
      <c r="D11" s="281"/>
      <c r="E11" s="281"/>
      <c r="F11" s="281"/>
      <c r="G11" s="281"/>
    </row>
    <row r="12" spans="1:7" ht="24.75" customHeight="1" x14ac:dyDescent="0.2">
      <c r="A12" s="255"/>
      <c r="B12" s="749" t="s">
        <v>121</v>
      </c>
      <c r="C12" s="749"/>
      <c r="D12" s="749"/>
      <c r="E12" s="749"/>
      <c r="F12" s="749"/>
      <c r="G12" s="281"/>
    </row>
    <row r="13" spans="1:7" ht="24.75" customHeight="1" x14ac:dyDescent="0.2">
      <c r="A13" s="255" t="s">
        <v>40</v>
      </c>
      <c r="B13" s="758"/>
      <c r="C13" s="758"/>
      <c r="D13" s="758"/>
      <c r="E13" s="758"/>
      <c r="F13" s="758"/>
      <c r="G13" s="281"/>
    </row>
    <row r="14" spans="1:7" x14ac:dyDescent="0.2">
      <c r="A14" s="255"/>
      <c r="B14" s="281"/>
      <c r="C14" s="281"/>
      <c r="D14" s="281"/>
      <c r="E14" s="281"/>
      <c r="F14" s="281"/>
      <c r="G14" s="281"/>
    </row>
    <row r="15" spans="1:7" x14ac:dyDescent="0.2">
      <c r="A15" s="255"/>
      <c r="B15" s="281"/>
      <c r="C15" s="281"/>
      <c r="D15" s="281"/>
      <c r="E15" s="281"/>
      <c r="F15" s="281"/>
      <c r="G15" s="281"/>
    </row>
    <row r="16" spans="1:7" x14ac:dyDescent="0.2">
      <c r="A16" s="255"/>
      <c r="B16" s="281"/>
      <c r="C16" s="281"/>
      <c r="D16" s="281"/>
      <c r="E16" s="281"/>
      <c r="F16" s="281"/>
      <c r="G16" s="281"/>
    </row>
    <row r="17" spans="1:7" x14ac:dyDescent="0.2">
      <c r="A17" s="255"/>
      <c r="B17" s="255"/>
      <c r="C17" s="255"/>
      <c r="D17" s="255"/>
      <c r="E17" s="255"/>
      <c r="F17" s="255"/>
      <c r="G17" s="255"/>
    </row>
    <row r="18" spans="1:7" x14ac:dyDescent="0.2">
      <c r="A18" s="255"/>
      <c r="B18" s="255"/>
      <c r="C18" s="255"/>
      <c r="D18" s="255"/>
      <c r="E18" s="255"/>
      <c r="F18" s="255"/>
      <c r="G18" s="255"/>
    </row>
    <row r="19" spans="1:7" x14ac:dyDescent="0.2">
      <c r="A19" s="255"/>
      <c r="B19" s="255"/>
      <c r="C19" s="255"/>
      <c r="D19" s="255"/>
      <c r="E19" s="255"/>
      <c r="F19" s="255"/>
      <c r="G19" s="255"/>
    </row>
    <row r="20" spans="1:7" x14ac:dyDescent="0.2">
      <c r="A20" s="255"/>
      <c r="B20" s="255"/>
      <c r="C20" s="255"/>
      <c r="D20" s="255"/>
      <c r="E20" s="255"/>
      <c r="F20" s="255"/>
      <c r="G20" s="255"/>
    </row>
    <row r="21" spans="1:7" x14ac:dyDescent="0.2">
      <c r="A21" s="255"/>
      <c r="B21" s="255"/>
      <c r="C21" s="255"/>
      <c r="D21" s="255"/>
      <c r="E21" s="255"/>
      <c r="F21" s="255"/>
      <c r="G21" s="255"/>
    </row>
    <row r="22" spans="1:7" x14ac:dyDescent="0.2">
      <c r="A22" s="255"/>
      <c r="B22" s="255"/>
      <c r="C22" s="255"/>
      <c r="D22" s="255"/>
      <c r="E22" s="255"/>
      <c r="F22" s="255"/>
      <c r="G22" s="255"/>
    </row>
    <row r="23" spans="1:7" x14ac:dyDescent="0.2">
      <c r="A23" s="255"/>
      <c r="B23" s="255"/>
      <c r="C23" s="255"/>
      <c r="D23" s="255"/>
      <c r="E23" s="255"/>
      <c r="F23" s="255"/>
      <c r="G23" s="255"/>
    </row>
    <row r="24" spans="1:7" x14ac:dyDescent="0.2">
      <c r="A24" s="255"/>
      <c r="B24" s="255"/>
      <c r="C24" s="255"/>
      <c r="D24" s="255"/>
      <c r="E24" s="255"/>
      <c r="F24" s="255"/>
      <c r="G24" s="255"/>
    </row>
    <row r="25" spans="1:7" x14ac:dyDescent="0.2">
      <c r="A25" s="255"/>
      <c r="B25" s="255"/>
      <c r="C25" s="255"/>
      <c r="D25" s="255"/>
      <c r="E25" s="255"/>
      <c r="F25" s="255"/>
      <c r="G25" s="255"/>
    </row>
  </sheetData>
  <sheetProtection password="E33D"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showGridLines="0" zoomScale="125" zoomScaleNormal="125" zoomScalePageLayoutView="125" workbookViewId="0">
      <selection activeCell="W42" sqref="W42"/>
    </sheetView>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s="493" t="s">
        <v>216</v>
      </c>
      <c r="AE1" s="46"/>
    </row>
    <row r="2" spans="1:31" ht="13.5" thickBot="1" x14ac:dyDescent="0.25">
      <c r="A2" s="167"/>
      <c r="B2" s="404" t="s">
        <v>51</v>
      </c>
      <c r="C2" s="24"/>
      <c r="D2" s="406" t="s">
        <v>52</v>
      </c>
      <c r="E2" s="407"/>
      <c r="F2" s="406" t="s">
        <v>53</v>
      </c>
      <c r="G2" s="407"/>
      <c r="H2" s="406" t="s">
        <v>54</v>
      </c>
      <c r="I2" s="407"/>
      <c r="J2" s="762" t="s">
        <v>55</v>
      </c>
      <c r="K2" s="763"/>
      <c r="L2" s="764"/>
      <c r="M2" s="762" t="s">
        <v>56</v>
      </c>
      <c r="N2" s="763"/>
      <c r="O2" s="764"/>
      <c r="P2" s="406"/>
      <c r="Q2" s="408" t="s">
        <v>57</v>
      </c>
      <c r="R2" s="407"/>
      <c r="S2" s="406"/>
      <c r="T2" s="408" t="s">
        <v>58</v>
      </c>
      <c r="U2" s="407"/>
      <c r="V2" s="408"/>
      <c r="W2" s="408" t="s">
        <v>122</v>
      </c>
      <c r="X2" s="407"/>
      <c r="Y2" s="408"/>
      <c r="Z2" s="408" t="s">
        <v>123</v>
      </c>
      <c r="AA2" s="409"/>
      <c r="AE2" s="46"/>
    </row>
    <row r="3" spans="1:31" ht="14.25" thickTop="1" thickBot="1" x14ac:dyDescent="0.25">
      <c r="A3" s="168" t="s">
        <v>59</v>
      </c>
      <c r="B3" s="27" t="s">
        <v>60</v>
      </c>
      <c r="C3" s="640" t="s">
        <v>61</v>
      </c>
      <c r="D3" s="30"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27" t="s">
        <v>58</v>
      </c>
      <c r="T3" s="182" t="s">
        <v>62</v>
      </c>
      <c r="U3" s="188" t="s">
        <v>63</v>
      </c>
      <c r="V3" s="365" t="s">
        <v>122</v>
      </c>
      <c r="W3" s="362" t="s">
        <v>62</v>
      </c>
      <c r="X3" s="363" t="s">
        <v>63</v>
      </c>
      <c r="Y3" s="364" t="s">
        <v>123</v>
      </c>
      <c r="Z3" s="362" t="s">
        <v>62</v>
      </c>
      <c r="AA3" s="363" t="s">
        <v>63</v>
      </c>
      <c r="AC3" s="360"/>
      <c r="AD3" s="360"/>
      <c r="AE3" s="46"/>
    </row>
    <row r="4" spans="1:31" ht="13.5" thickBot="1" x14ac:dyDescent="0.25">
      <c r="A4" s="169" t="s">
        <v>22</v>
      </c>
      <c r="B4" s="634" t="s">
        <v>84</v>
      </c>
      <c r="C4" s="641">
        <v>55900</v>
      </c>
      <c r="D4" s="642">
        <v>61500</v>
      </c>
      <c r="E4" s="643">
        <f>D4-C4</f>
        <v>5600</v>
      </c>
      <c r="F4" s="642">
        <v>67100</v>
      </c>
      <c r="G4" s="643">
        <f>F4-C4</f>
        <v>11200</v>
      </c>
      <c r="H4" s="642">
        <v>72700</v>
      </c>
      <c r="I4" s="643">
        <f>H4-C4</f>
        <v>16800</v>
      </c>
      <c r="J4" s="642">
        <v>78300</v>
      </c>
      <c r="K4" s="401">
        <f>I4</f>
        <v>16800</v>
      </c>
      <c r="L4" s="403">
        <f>J4-H4</f>
        <v>5600</v>
      </c>
      <c r="M4" s="642">
        <v>83900</v>
      </c>
      <c r="N4" s="401">
        <f>I4</f>
        <v>16800</v>
      </c>
      <c r="O4" s="402">
        <f>M4-H4</f>
        <v>11200</v>
      </c>
      <c r="P4" s="642">
        <v>92200</v>
      </c>
      <c r="Q4" s="401">
        <f>I4</f>
        <v>16800</v>
      </c>
      <c r="R4" s="403">
        <f>P4-H4</f>
        <v>19500</v>
      </c>
      <c r="S4" s="642">
        <v>100600</v>
      </c>
      <c r="T4" s="401">
        <f>I4</f>
        <v>16800</v>
      </c>
      <c r="U4" s="403">
        <f>S4-H4</f>
        <v>27900</v>
      </c>
      <c r="V4" s="645">
        <v>111800</v>
      </c>
      <c r="W4" s="644">
        <f>I4</f>
        <v>16800</v>
      </c>
      <c r="X4" s="402">
        <f>V4-H4</f>
        <v>39100</v>
      </c>
      <c r="Y4" s="642">
        <v>125800</v>
      </c>
      <c r="Z4" s="644">
        <f>I4</f>
        <v>16800</v>
      </c>
      <c r="AA4" s="402">
        <f>Y4-H4</f>
        <v>53100</v>
      </c>
    </row>
    <row r="5" spans="1:31" ht="13.5" thickBot="1" x14ac:dyDescent="0.25">
      <c r="A5" s="170" t="s">
        <v>23</v>
      </c>
      <c r="B5" s="635">
        <v>1</v>
      </c>
      <c r="C5" s="641">
        <v>64800</v>
      </c>
      <c r="D5" s="642">
        <v>71300</v>
      </c>
      <c r="E5" s="643">
        <f t="shared" ref="E5:E25" si="0">D5-C5</f>
        <v>6500</v>
      </c>
      <c r="F5" s="642">
        <v>77800</v>
      </c>
      <c r="G5" s="643">
        <f t="shared" ref="G5:G25" si="1">F5-C5</f>
        <v>13000</v>
      </c>
      <c r="H5" s="642">
        <v>84200</v>
      </c>
      <c r="I5" s="643">
        <f t="shared" ref="I5:I25" si="2">H5-C5</f>
        <v>19400</v>
      </c>
      <c r="J5" s="642">
        <v>90700</v>
      </c>
      <c r="K5" s="401">
        <f t="shared" ref="K5:K25" si="3">I5</f>
        <v>19400</v>
      </c>
      <c r="L5" s="403">
        <f t="shared" ref="L5:L25" si="4">J5-H5</f>
        <v>6500</v>
      </c>
      <c r="M5" s="642">
        <v>97200</v>
      </c>
      <c r="N5" s="401">
        <f t="shared" ref="N5:N25" si="5">I5</f>
        <v>19400</v>
      </c>
      <c r="O5" s="403">
        <f t="shared" ref="O5:O25" si="6">M5-H5</f>
        <v>13000</v>
      </c>
      <c r="P5" s="642">
        <v>106900</v>
      </c>
      <c r="Q5" s="401">
        <f t="shared" ref="Q5:Q25" si="7">I5</f>
        <v>19400</v>
      </c>
      <c r="R5" s="403">
        <f t="shared" ref="R5:R25" si="8">P5-H5</f>
        <v>22700</v>
      </c>
      <c r="S5" s="642">
        <v>116600</v>
      </c>
      <c r="T5" s="401">
        <f t="shared" ref="T5:T25" si="9">I5</f>
        <v>19400</v>
      </c>
      <c r="U5" s="403">
        <f t="shared" ref="U5:U25" si="10">S5-H5</f>
        <v>32400</v>
      </c>
      <c r="V5" s="645">
        <v>129600</v>
      </c>
      <c r="W5" s="644">
        <f t="shared" ref="W5:W25" si="11">I5</f>
        <v>19400</v>
      </c>
      <c r="X5" s="402">
        <f t="shared" ref="X5:X25" si="12">V5-H5</f>
        <v>45400</v>
      </c>
      <c r="Y5" s="642">
        <v>145800</v>
      </c>
      <c r="Z5" s="644">
        <f t="shared" ref="Z5:Z25" si="13">I5</f>
        <v>19400</v>
      </c>
      <c r="AA5" s="402">
        <f t="shared" ref="AA5:AA25" si="14">Y5-H5</f>
        <v>61600</v>
      </c>
    </row>
    <row r="6" spans="1:31" ht="13.5" thickBot="1" x14ac:dyDescent="0.25">
      <c r="A6" s="171"/>
      <c r="B6" s="636">
        <v>2</v>
      </c>
      <c r="C6" s="641">
        <v>68700</v>
      </c>
      <c r="D6" s="642">
        <v>75600</v>
      </c>
      <c r="E6" s="643">
        <f t="shared" si="0"/>
        <v>6900</v>
      </c>
      <c r="F6" s="642">
        <v>82400</v>
      </c>
      <c r="G6" s="643">
        <f t="shared" si="1"/>
        <v>13700</v>
      </c>
      <c r="H6" s="642">
        <v>89300</v>
      </c>
      <c r="I6" s="643">
        <f t="shared" si="2"/>
        <v>20600</v>
      </c>
      <c r="J6" s="642">
        <v>96200</v>
      </c>
      <c r="K6" s="401">
        <f t="shared" si="3"/>
        <v>20600</v>
      </c>
      <c r="L6" s="403">
        <f t="shared" si="4"/>
        <v>6900</v>
      </c>
      <c r="M6" s="642">
        <v>103100</v>
      </c>
      <c r="N6" s="401">
        <f t="shared" si="5"/>
        <v>20600</v>
      </c>
      <c r="O6" s="403">
        <f t="shared" si="6"/>
        <v>13800</v>
      </c>
      <c r="P6" s="642">
        <v>113400</v>
      </c>
      <c r="Q6" s="401">
        <f t="shared" si="7"/>
        <v>20600</v>
      </c>
      <c r="R6" s="403">
        <f t="shared" si="8"/>
        <v>24100</v>
      </c>
      <c r="S6" s="642">
        <v>123700</v>
      </c>
      <c r="T6" s="401">
        <f t="shared" si="9"/>
        <v>20600</v>
      </c>
      <c r="U6" s="403">
        <f t="shared" si="10"/>
        <v>34400</v>
      </c>
      <c r="V6" s="645">
        <v>137400</v>
      </c>
      <c r="W6" s="644">
        <f t="shared" si="11"/>
        <v>20600</v>
      </c>
      <c r="X6" s="402">
        <f t="shared" si="12"/>
        <v>48100</v>
      </c>
      <c r="Y6" s="642">
        <v>154600</v>
      </c>
      <c r="Z6" s="644">
        <f t="shared" si="13"/>
        <v>20600</v>
      </c>
      <c r="AA6" s="402">
        <f t="shared" si="14"/>
        <v>65300</v>
      </c>
    </row>
    <row r="7" spans="1:31" ht="13.5" thickBot="1" x14ac:dyDescent="0.25">
      <c r="A7" s="171"/>
      <c r="B7" s="636">
        <v>3</v>
      </c>
      <c r="C7" s="641">
        <v>72500</v>
      </c>
      <c r="D7" s="642">
        <v>79800</v>
      </c>
      <c r="E7" s="643">
        <f t="shared" si="0"/>
        <v>7300</v>
      </c>
      <c r="F7" s="642">
        <v>87000</v>
      </c>
      <c r="G7" s="643">
        <f t="shared" si="1"/>
        <v>14500</v>
      </c>
      <c r="H7" s="642">
        <v>94300</v>
      </c>
      <c r="I7" s="643">
        <f t="shared" si="2"/>
        <v>21800</v>
      </c>
      <c r="J7" s="642">
        <v>101500</v>
      </c>
      <c r="K7" s="401">
        <f t="shared" si="3"/>
        <v>21800</v>
      </c>
      <c r="L7" s="403">
        <f t="shared" si="4"/>
        <v>7200</v>
      </c>
      <c r="M7" s="642">
        <v>108800</v>
      </c>
      <c r="N7" s="401">
        <f t="shared" si="5"/>
        <v>21800</v>
      </c>
      <c r="O7" s="403">
        <f t="shared" si="6"/>
        <v>14500</v>
      </c>
      <c r="P7" s="642">
        <v>119600</v>
      </c>
      <c r="Q7" s="401">
        <f t="shared" si="7"/>
        <v>21800</v>
      </c>
      <c r="R7" s="403">
        <f t="shared" si="8"/>
        <v>25300</v>
      </c>
      <c r="S7" s="642">
        <v>130500</v>
      </c>
      <c r="T7" s="401">
        <f t="shared" si="9"/>
        <v>21800</v>
      </c>
      <c r="U7" s="403">
        <f t="shared" si="10"/>
        <v>36200</v>
      </c>
      <c r="V7" s="645">
        <v>145000</v>
      </c>
      <c r="W7" s="644">
        <f t="shared" si="11"/>
        <v>21800</v>
      </c>
      <c r="X7" s="402">
        <f t="shared" si="12"/>
        <v>50700</v>
      </c>
      <c r="Y7" s="642">
        <v>163100</v>
      </c>
      <c r="Z7" s="644">
        <f t="shared" si="13"/>
        <v>21800</v>
      </c>
      <c r="AA7" s="402">
        <f t="shared" si="14"/>
        <v>68800</v>
      </c>
    </row>
    <row r="8" spans="1:31" ht="13.5" thickBot="1" x14ac:dyDescent="0.25">
      <c r="A8" s="171"/>
      <c r="B8" s="636">
        <v>4</v>
      </c>
      <c r="C8" s="641">
        <v>76700</v>
      </c>
      <c r="D8" s="642">
        <v>84400</v>
      </c>
      <c r="E8" s="643">
        <f t="shared" si="0"/>
        <v>7700</v>
      </c>
      <c r="F8" s="642">
        <v>92000</v>
      </c>
      <c r="G8" s="643">
        <f t="shared" si="1"/>
        <v>15300</v>
      </c>
      <c r="H8" s="642">
        <v>99700</v>
      </c>
      <c r="I8" s="643">
        <f t="shared" si="2"/>
        <v>23000</v>
      </c>
      <c r="J8" s="642">
        <v>107400</v>
      </c>
      <c r="K8" s="401">
        <f t="shared" si="3"/>
        <v>23000</v>
      </c>
      <c r="L8" s="403">
        <f t="shared" si="4"/>
        <v>7700</v>
      </c>
      <c r="M8" s="642">
        <v>115100</v>
      </c>
      <c r="N8" s="401">
        <f t="shared" si="5"/>
        <v>23000</v>
      </c>
      <c r="O8" s="403">
        <f t="shared" si="6"/>
        <v>15400</v>
      </c>
      <c r="P8" s="642">
        <v>126600</v>
      </c>
      <c r="Q8" s="401">
        <f t="shared" si="7"/>
        <v>23000</v>
      </c>
      <c r="R8" s="403">
        <f t="shared" si="8"/>
        <v>26900</v>
      </c>
      <c r="S8" s="642">
        <v>138100</v>
      </c>
      <c r="T8" s="401">
        <f t="shared" si="9"/>
        <v>23000</v>
      </c>
      <c r="U8" s="403">
        <f t="shared" si="10"/>
        <v>38400</v>
      </c>
      <c r="V8" s="645">
        <v>153400</v>
      </c>
      <c r="W8" s="644">
        <f t="shared" si="11"/>
        <v>23000</v>
      </c>
      <c r="X8" s="402">
        <f t="shared" si="12"/>
        <v>53700</v>
      </c>
      <c r="Y8" s="642">
        <v>172600</v>
      </c>
      <c r="Z8" s="644">
        <f t="shared" si="13"/>
        <v>23000</v>
      </c>
      <c r="AA8" s="402">
        <f t="shared" si="14"/>
        <v>72900</v>
      </c>
    </row>
    <row r="9" spans="1:31" ht="13.5" thickBot="1" x14ac:dyDescent="0.25">
      <c r="A9" s="171"/>
      <c r="B9" s="636">
        <v>5</v>
      </c>
      <c r="C9" s="641">
        <v>80400</v>
      </c>
      <c r="D9" s="642">
        <v>88400</v>
      </c>
      <c r="E9" s="643">
        <f t="shared" si="0"/>
        <v>8000</v>
      </c>
      <c r="F9" s="642">
        <v>96500</v>
      </c>
      <c r="G9" s="643">
        <f t="shared" si="1"/>
        <v>16100</v>
      </c>
      <c r="H9" s="642">
        <v>104500</v>
      </c>
      <c r="I9" s="643">
        <f t="shared" si="2"/>
        <v>24100</v>
      </c>
      <c r="J9" s="642">
        <v>112600</v>
      </c>
      <c r="K9" s="401">
        <f t="shared" si="3"/>
        <v>24100</v>
      </c>
      <c r="L9" s="403">
        <f t="shared" si="4"/>
        <v>8100</v>
      </c>
      <c r="M9" s="642">
        <v>120600</v>
      </c>
      <c r="N9" s="401">
        <f t="shared" si="5"/>
        <v>24100</v>
      </c>
      <c r="O9" s="403">
        <f t="shared" si="6"/>
        <v>16100</v>
      </c>
      <c r="P9" s="642">
        <v>132700</v>
      </c>
      <c r="Q9" s="401">
        <f t="shared" si="7"/>
        <v>24100</v>
      </c>
      <c r="R9" s="403">
        <f t="shared" si="8"/>
        <v>28200</v>
      </c>
      <c r="S9" s="642">
        <v>144700</v>
      </c>
      <c r="T9" s="401">
        <f t="shared" si="9"/>
        <v>24100</v>
      </c>
      <c r="U9" s="403">
        <f t="shared" si="10"/>
        <v>40200</v>
      </c>
      <c r="V9" s="645">
        <v>160800</v>
      </c>
      <c r="W9" s="644">
        <f t="shared" si="11"/>
        <v>24100</v>
      </c>
      <c r="X9" s="402">
        <f t="shared" si="12"/>
        <v>56300</v>
      </c>
      <c r="Y9" s="642">
        <v>180900</v>
      </c>
      <c r="Z9" s="644">
        <f t="shared" si="13"/>
        <v>24100</v>
      </c>
      <c r="AA9" s="402">
        <f t="shared" si="14"/>
        <v>76400</v>
      </c>
    </row>
    <row r="10" spans="1:31" ht="13.5" thickBot="1" x14ac:dyDescent="0.25">
      <c r="A10" s="172"/>
      <c r="B10" s="637">
        <v>6</v>
      </c>
      <c r="C10" s="641">
        <v>84400</v>
      </c>
      <c r="D10" s="642">
        <v>92800</v>
      </c>
      <c r="E10" s="643">
        <f t="shared" si="0"/>
        <v>8400</v>
      </c>
      <c r="F10" s="642">
        <v>101300</v>
      </c>
      <c r="G10" s="643">
        <f t="shared" si="1"/>
        <v>16900</v>
      </c>
      <c r="H10" s="642">
        <v>109700</v>
      </c>
      <c r="I10" s="643">
        <f t="shared" si="2"/>
        <v>25300</v>
      </c>
      <c r="J10" s="642">
        <v>118200</v>
      </c>
      <c r="K10" s="401">
        <f t="shared" si="3"/>
        <v>25300</v>
      </c>
      <c r="L10" s="403">
        <f t="shared" si="4"/>
        <v>8500</v>
      </c>
      <c r="M10" s="642">
        <v>126600</v>
      </c>
      <c r="N10" s="401">
        <f t="shared" si="5"/>
        <v>25300</v>
      </c>
      <c r="O10" s="403">
        <f t="shared" si="6"/>
        <v>16900</v>
      </c>
      <c r="P10" s="642">
        <v>139300</v>
      </c>
      <c r="Q10" s="401">
        <f t="shared" si="7"/>
        <v>25300</v>
      </c>
      <c r="R10" s="403">
        <f t="shared" si="8"/>
        <v>29600</v>
      </c>
      <c r="S10" s="642">
        <v>151900</v>
      </c>
      <c r="T10" s="401">
        <f t="shared" si="9"/>
        <v>25300</v>
      </c>
      <c r="U10" s="403">
        <f t="shared" si="10"/>
        <v>42200</v>
      </c>
      <c r="V10" s="645">
        <v>168800</v>
      </c>
      <c r="W10" s="644">
        <f t="shared" si="11"/>
        <v>25300</v>
      </c>
      <c r="X10" s="402">
        <f t="shared" si="12"/>
        <v>59100</v>
      </c>
      <c r="Y10" s="642">
        <v>189900</v>
      </c>
      <c r="Z10" s="644">
        <f t="shared" si="13"/>
        <v>25300</v>
      </c>
      <c r="AA10" s="402">
        <f t="shared" si="14"/>
        <v>80200</v>
      </c>
    </row>
    <row r="11" spans="1:31" ht="13.5" thickBot="1" x14ac:dyDescent="0.25">
      <c r="A11" s="170" t="s">
        <v>24</v>
      </c>
      <c r="B11" s="635">
        <v>1</v>
      </c>
      <c r="C11" s="641">
        <v>80500</v>
      </c>
      <c r="D11" s="642">
        <v>88600</v>
      </c>
      <c r="E11" s="643">
        <f t="shared" si="0"/>
        <v>8100</v>
      </c>
      <c r="F11" s="642">
        <v>96600</v>
      </c>
      <c r="G11" s="643">
        <f t="shared" si="1"/>
        <v>16100</v>
      </c>
      <c r="H11" s="642">
        <v>104700</v>
      </c>
      <c r="I11" s="643">
        <f t="shared" si="2"/>
        <v>24200</v>
      </c>
      <c r="J11" s="642">
        <v>112700</v>
      </c>
      <c r="K11" s="401">
        <f t="shared" si="3"/>
        <v>24200</v>
      </c>
      <c r="L11" s="403">
        <f t="shared" si="4"/>
        <v>8000</v>
      </c>
      <c r="M11" s="642">
        <v>120800</v>
      </c>
      <c r="N11" s="401">
        <f t="shared" si="5"/>
        <v>24200</v>
      </c>
      <c r="O11" s="403">
        <f t="shared" si="6"/>
        <v>16100</v>
      </c>
      <c r="P11" s="642">
        <v>132800</v>
      </c>
      <c r="Q11" s="401">
        <f t="shared" si="7"/>
        <v>24200</v>
      </c>
      <c r="R11" s="403">
        <f t="shared" si="8"/>
        <v>28100</v>
      </c>
      <c r="S11" s="642">
        <v>144900</v>
      </c>
      <c r="T11" s="401">
        <f t="shared" si="9"/>
        <v>24200</v>
      </c>
      <c r="U11" s="403">
        <f t="shared" si="10"/>
        <v>40200</v>
      </c>
      <c r="V11" s="645">
        <v>161000</v>
      </c>
      <c r="W11" s="644">
        <f t="shared" si="11"/>
        <v>24200</v>
      </c>
      <c r="X11" s="402">
        <f t="shared" si="12"/>
        <v>56300</v>
      </c>
      <c r="Y11" s="642">
        <v>181100</v>
      </c>
      <c r="Z11" s="644">
        <f t="shared" si="13"/>
        <v>24200</v>
      </c>
      <c r="AA11" s="402">
        <f t="shared" si="14"/>
        <v>76400</v>
      </c>
    </row>
    <row r="12" spans="1:31" ht="13.5" thickBot="1" x14ac:dyDescent="0.25">
      <c r="A12" s="171"/>
      <c r="B12" s="636">
        <v>2</v>
      </c>
      <c r="C12" s="641">
        <v>84500</v>
      </c>
      <c r="D12" s="642">
        <v>93000</v>
      </c>
      <c r="E12" s="643">
        <f t="shared" si="0"/>
        <v>8500</v>
      </c>
      <c r="F12" s="642">
        <v>101400</v>
      </c>
      <c r="G12" s="643">
        <f t="shared" si="1"/>
        <v>16900</v>
      </c>
      <c r="H12" s="642">
        <v>109900</v>
      </c>
      <c r="I12" s="643">
        <f t="shared" si="2"/>
        <v>25400</v>
      </c>
      <c r="J12" s="642">
        <v>118300</v>
      </c>
      <c r="K12" s="401">
        <f t="shared" si="3"/>
        <v>25400</v>
      </c>
      <c r="L12" s="403">
        <f t="shared" si="4"/>
        <v>8400</v>
      </c>
      <c r="M12" s="642">
        <v>126800</v>
      </c>
      <c r="N12" s="401">
        <f t="shared" si="5"/>
        <v>25400</v>
      </c>
      <c r="O12" s="403">
        <f t="shared" si="6"/>
        <v>16900</v>
      </c>
      <c r="P12" s="642">
        <v>139400</v>
      </c>
      <c r="Q12" s="401">
        <f t="shared" si="7"/>
        <v>25400</v>
      </c>
      <c r="R12" s="403">
        <f t="shared" si="8"/>
        <v>29500</v>
      </c>
      <c r="S12" s="642">
        <v>152100</v>
      </c>
      <c r="T12" s="401">
        <f t="shared" si="9"/>
        <v>25400</v>
      </c>
      <c r="U12" s="403">
        <f t="shared" si="10"/>
        <v>42200</v>
      </c>
      <c r="V12" s="645">
        <v>169000</v>
      </c>
      <c r="W12" s="644">
        <f t="shared" si="11"/>
        <v>25400</v>
      </c>
      <c r="X12" s="402">
        <f t="shared" si="12"/>
        <v>59100</v>
      </c>
      <c r="Y12" s="642">
        <v>190100</v>
      </c>
      <c r="Z12" s="644">
        <f t="shared" si="13"/>
        <v>25400</v>
      </c>
      <c r="AA12" s="402">
        <f t="shared" si="14"/>
        <v>80200</v>
      </c>
    </row>
    <row r="13" spans="1:31" ht="13.5" thickBot="1" x14ac:dyDescent="0.25">
      <c r="A13" s="171"/>
      <c r="B13" s="636">
        <v>3</v>
      </c>
      <c r="C13" s="641">
        <v>89200</v>
      </c>
      <c r="D13" s="642">
        <v>98100</v>
      </c>
      <c r="E13" s="643">
        <f t="shared" si="0"/>
        <v>8900</v>
      </c>
      <c r="F13" s="642">
        <v>107000</v>
      </c>
      <c r="G13" s="643">
        <f t="shared" si="1"/>
        <v>17800</v>
      </c>
      <c r="H13" s="642">
        <v>116000</v>
      </c>
      <c r="I13" s="643">
        <f t="shared" si="2"/>
        <v>26800</v>
      </c>
      <c r="J13" s="642">
        <v>124900</v>
      </c>
      <c r="K13" s="401">
        <f t="shared" si="3"/>
        <v>26800</v>
      </c>
      <c r="L13" s="403">
        <f t="shared" si="4"/>
        <v>8900</v>
      </c>
      <c r="M13" s="642">
        <v>133800</v>
      </c>
      <c r="N13" s="401">
        <f t="shared" si="5"/>
        <v>26800</v>
      </c>
      <c r="O13" s="403">
        <f t="shared" si="6"/>
        <v>17800</v>
      </c>
      <c r="P13" s="642">
        <v>147200</v>
      </c>
      <c r="Q13" s="401">
        <f t="shared" si="7"/>
        <v>26800</v>
      </c>
      <c r="R13" s="403">
        <f t="shared" si="8"/>
        <v>31200</v>
      </c>
      <c r="S13" s="642">
        <v>160600</v>
      </c>
      <c r="T13" s="401">
        <f t="shared" si="9"/>
        <v>26800</v>
      </c>
      <c r="U13" s="403">
        <f t="shared" si="10"/>
        <v>44600</v>
      </c>
      <c r="V13" s="645">
        <v>178400</v>
      </c>
      <c r="W13" s="644">
        <f t="shared" si="11"/>
        <v>26800</v>
      </c>
      <c r="X13" s="402">
        <f t="shared" si="12"/>
        <v>62400</v>
      </c>
      <c r="Y13" s="642">
        <v>200700</v>
      </c>
      <c r="Z13" s="644">
        <f t="shared" si="13"/>
        <v>26800</v>
      </c>
      <c r="AA13" s="402">
        <f t="shared" si="14"/>
        <v>84700</v>
      </c>
    </row>
    <row r="14" spans="1:31" ht="13.5" thickBot="1" x14ac:dyDescent="0.25">
      <c r="A14" s="171"/>
      <c r="B14" s="636">
        <v>4</v>
      </c>
      <c r="C14" s="641">
        <v>94700</v>
      </c>
      <c r="D14" s="642">
        <v>104200</v>
      </c>
      <c r="E14" s="643">
        <f t="shared" si="0"/>
        <v>9500</v>
      </c>
      <c r="F14" s="642">
        <v>113600</v>
      </c>
      <c r="G14" s="643">
        <f t="shared" si="1"/>
        <v>18900</v>
      </c>
      <c r="H14" s="642">
        <v>123100</v>
      </c>
      <c r="I14" s="643">
        <f t="shared" si="2"/>
        <v>28400</v>
      </c>
      <c r="J14" s="642">
        <v>132600</v>
      </c>
      <c r="K14" s="401">
        <f t="shared" si="3"/>
        <v>28400</v>
      </c>
      <c r="L14" s="403">
        <f t="shared" si="4"/>
        <v>9500</v>
      </c>
      <c r="M14" s="642">
        <v>142100</v>
      </c>
      <c r="N14" s="401">
        <f t="shared" si="5"/>
        <v>28400</v>
      </c>
      <c r="O14" s="403">
        <f t="shared" si="6"/>
        <v>19000</v>
      </c>
      <c r="P14" s="642">
        <v>156300</v>
      </c>
      <c r="Q14" s="401">
        <f t="shared" si="7"/>
        <v>28400</v>
      </c>
      <c r="R14" s="403">
        <f t="shared" si="8"/>
        <v>33200</v>
      </c>
      <c r="S14" s="642">
        <v>170500</v>
      </c>
      <c r="T14" s="401">
        <f t="shared" si="9"/>
        <v>28400</v>
      </c>
      <c r="U14" s="403">
        <f t="shared" si="10"/>
        <v>47400</v>
      </c>
      <c r="V14" s="645">
        <v>189400</v>
      </c>
      <c r="W14" s="644">
        <f t="shared" si="11"/>
        <v>28400</v>
      </c>
      <c r="X14" s="402">
        <f t="shared" si="12"/>
        <v>66300</v>
      </c>
      <c r="Y14" s="642">
        <v>213100</v>
      </c>
      <c r="Z14" s="644">
        <f t="shared" si="13"/>
        <v>28400</v>
      </c>
      <c r="AA14" s="402">
        <f t="shared" si="14"/>
        <v>90000</v>
      </c>
    </row>
    <row r="15" spans="1:31" ht="13.5" thickBot="1" x14ac:dyDescent="0.25">
      <c r="A15" s="172"/>
      <c r="B15" s="637">
        <v>5</v>
      </c>
      <c r="C15" s="641">
        <v>102000</v>
      </c>
      <c r="D15" s="642">
        <v>112200</v>
      </c>
      <c r="E15" s="643">
        <f t="shared" si="0"/>
        <v>10200</v>
      </c>
      <c r="F15" s="642">
        <v>122400</v>
      </c>
      <c r="G15" s="643">
        <f t="shared" si="1"/>
        <v>20400</v>
      </c>
      <c r="H15" s="642">
        <v>132600</v>
      </c>
      <c r="I15" s="643">
        <f t="shared" si="2"/>
        <v>30600</v>
      </c>
      <c r="J15" s="642">
        <v>142800</v>
      </c>
      <c r="K15" s="401">
        <f t="shared" si="3"/>
        <v>30600</v>
      </c>
      <c r="L15" s="403">
        <f t="shared" si="4"/>
        <v>10200</v>
      </c>
      <c r="M15" s="642">
        <v>153000</v>
      </c>
      <c r="N15" s="401">
        <f t="shared" si="5"/>
        <v>30600</v>
      </c>
      <c r="O15" s="403">
        <f t="shared" si="6"/>
        <v>20400</v>
      </c>
      <c r="P15" s="642">
        <v>168300</v>
      </c>
      <c r="Q15" s="401">
        <f t="shared" si="7"/>
        <v>30600</v>
      </c>
      <c r="R15" s="403">
        <f t="shared" si="8"/>
        <v>35700</v>
      </c>
      <c r="S15" s="642">
        <v>183600</v>
      </c>
      <c r="T15" s="401">
        <f t="shared" si="9"/>
        <v>30600</v>
      </c>
      <c r="U15" s="403">
        <f t="shared" si="10"/>
        <v>51000</v>
      </c>
      <c r="V15" s="645">
        <v>204000</v>
      </c>
      <c r="W15" s="644">
        <f t="shared" si="11"/>
        <v>30600</v>
      </c>
      <c r="X15" s="402">
        <f t="shared" si="12"/>
        <v>71400</v>
      </c>
      <c r="Y15" s="642">
        <v>229500</v>
      </c>
      <c r="Z15" s="644">
        <f t="shared" si="13"/>
        <v>30600</v>
      </c>
      <c r="AA15" s="402">
        <f t="shared" si="14"/>
        <v>96900</v>
      </c>
    </row>
    <row r="16" spans="1:31" ht="13.5" thickBot="1" x14ac:dyDescent="0.25">
      <c r="A16" s="170" t="s">
        <v>25</v>
      </c>
      <c r="B16" s="635">
        <v>1</v>
      </c>
      <c r="C16" s="641">
        <v>94800</v>
      </c>
      <c r="D16" s="642">
        <v>104300</v>
      </c>
      <c r="E16" s="643">
        <f t="shared" si="0"/>
        <v>9500</v>
      </c>
      <c r="F16" s="642">
        <v>113800</v>
      </c>
      <c r="G16" s="643">
        <f t="shared" si="1"/>
        <v>19000</v>
      </c>
      <c r="H16" s="642">
        <v>123200</v>
      </c>
      <c r="I16" s="643">
        <f t="shared" si="2"/>
        <v>28400</v>
      </c>
      <c r="J16" s="642">
        <v>132700</v>
      </c>
      <c r="K16" s="401">
        <f t="shared" si="3"/>
        <v>28400</v>
      </c>
      <c r="L16" s="403">
        <f t="shared" si="4"/>
        <v>9500</v>
      </c>
      <c r="M16" s="642">
        <v>142200</v>
      </c>
      <c r="N16" s="401">
        <f t="shared" si="5"/>
        <v>28400</v>
      </c>
      <c r="O16" s="403">
        <f t="shared" si="6"/>
        <v>19000</v>
      </c>
      <c r="P16" s="642">
        <v>156400</v>
      </c>
      <c r="Q16" s="401">
        <f t="shared" si="7"/>
        <v>28400</v>
      </c>
      <c r="R16" s="403">
        <f t="shared" si="8"/>
        <v>33200</v>
      </c>
      <c r="S16" s="642">
        <v>170600</v>
      </c>
      <c r="T16" s="401">
        <f t="shared" si="9"/>
        <v>28400</v>
      </c>
      <c r="U16" s="403">
        <f t="shared" si="10"/>
        <v>47400</v>
      </c>
      <c r="V16" s="645">
        <v>189600</v>
      </c>
      <c r="W16" s="644">
        <f t="shared" si="11"/>
        <v>28400</v>
      </c>
      <c r="X16" s="402">
        <f t="shared" si="12"/>
        <v>66400</v>
      </c>
      <c r="Y16" s="642">
        <v>213300</v>
      </c>
      <c r="Z16" s="644">
        <f t="shared" si="13"/>
        <v>28400</v>
      </c>
      <c r="AA16" s="402">
        <f t="shared" si="14"/>
        <v>90100</v>
      </c>
    </row>
    <row r="17" spans="1:27" ht="13.5" thickBot="1" x14ac:dyDescent="0.25">
      <c r="A17" s="171"/>
      <c r="B17" s="636">
        <v>2</v>
      </c>
      <c r="C17" s="641">
        <v>102100</v>
      </c>
      <c r="D17" s="642">
        <v>112300</v>
      </c>
      <c r="E17" s="643">
        <f t="shared" si="0"/>
        <v>10200</v>
      </c>
      <c r="F17" s="642">
        <v>122500</v>
      </c>
      <c r="G17" s="643">
        <f t="shared" si="1"/>
        <v>20400</v>
      </c>
      <c r="H17" s="642">
        <v>132700</v>
      </c>
      <c r="I17" s="643">
        <f t="shared" si="2"/>
        <v>30600</v>
      </c>
      <c r="J17" s="642">
        <v>142900</v>
      </c>
      <c r="K17" s="401">
        <f t="shared" si="3"/>
        <v>30600</v>
      </c>
      <c r="L17" s="403">
        <f t="shared" si="4"/>
        <v>10200</v>
      </c>
      <c r="M17" s="642">
        <v>153200</v>
      </c>
      <c r="N17" s="401">
        <f t="shared" si="5"/>
        <v>30600</v>
      </c>
      <c r="O17" s="403">
        <f t="shared" si="6"/>
        <v>20500</v>
      </c>
      <c r="P17" s="642">
        <v>168500</v>
      </c>
      <c r="Q17" s="401">
        <f t="shared" si="7"/>
        <v>30600</v>
      </c>
      <c r="R17" s="403">
        <f t="shared" si="8"/>
        <v>35800</v>
      </c>
      <c r="S17" s="642">
        <v>183800</v>
      </c>
      <c r="T17" s="401">
        <f t="shared" si="9"/>
        <v>30600</v>
      </c>
      <c r="U17" s="403">
        <f t="shared" si="10"/>
        <v>51100</v>
      </c>
      <c r="V17" s="645">
        <v>204200</v>
      </c>
      <c r="W17" s="644">
        <f t="shared" si="11"/>
        <v>30600</v>
      </c>
      <c r="X17" s="402">
        <f t="shared" si="12"/>
        <v>71500</v>
      </c>
      <c r="Y17" s="642">
        <v>229700</v>
      </c>
      <c r="Z17" s="644">
        <f t="shared" si="13"/>
        <v>30600</v>
      </c>
      <c r="AA17" s="402">
        <f t="shared" si="14"/>
        <v>97000</v>
      </c>
    </row>
    <row r="18" spans="1:27" ht="13.5" thickBot="1" x14ac:dyDescent="0.25">
      <c r="A18" s="171"/>
      <c r="B18" s="636">
        <v>3</v>
      </c>
      <c r="C18" s="641">
        <v>109600</v>
      </c>
      <c r="D18" s="642">
        <v>120600</v>
      </c>
      <c r="E18" s="643">
        <f t="shared" si="0"/>
        <v>11000</v>
      </c>
      <c r="F18" s="642">
        <v>131500</v>
      </c>
      <c r="G18" s="643">
        <f t="shared" si="1"/>
        <v>21900</v>
      </c>
      <c r="H18" s="642">
        <v>142500</v>
      </c>
      <c r="I18" s="643">
        <f t="shared" si="2"/>
        <v>32900</v>
      </c>
      <c r="J18" s="642">
        <v>153400</v>
      </c>
      <c r="K18" s="401">
        <f t="shared" si="3"/>
        <v>32900</v>
      </c>
      <c r="L18" s="403">
        <f t="shared" si="4"/>
        <v>10900</v>
      </c>
      <c r="M18" s="642">
        <v>164400</v>
      </c>
      <c r="N18" s="401">
        <f t="shared" si="5"/>
        <v>32900</v>
      </c>
      <c r="O18" s="403">
        <f t="shared" si="6"/>
        <v>21900</v>
      </c>
      <c r="P18" s="642">
        <v>180800</v>
      </c>
      <c r="Q18" s="401">
        <f t="shared" si="7"/>
        <v>32900</v>
      </c>
      <c r="R18" s="403">
        <f t="shared" si="8"/>
        <v>38300</v>
      </c>
      <c r="S18" s="642">
        <v>197300</v>
      </c>
      <c r="T18" s="401">
        <f t="shared" si="9"/>
        <v>32900</v>
      </c>
      <c r="U18" s="403">
        <f t="shared" si="10"/>
        <v>54800</v>
      </c>
      <c r="V18" s="645">
        <v>219200</v>
      </c>
      <c r="W18" s="644">
        <f t="shared" si="11"/>
        <v>32900</v>
      </c>
      <c r="X18" s="402">
        <f t="shared" si="12"/>
        <v>76700</v>
      </c>
      <c r="Y18" s="642">
        <v>246600</v>
      </c>
      <c r="Z18" s="644">
        <f t="shared" si="13"/>
        <v>32900</v>
      </c>
      <c r="AA18" s="402">
        <f t="shared" si="14"/>
        <v>104100</v>
      </c>
    </row>
    <row r="19" spans="1:27" ht="13.5" thickBot="1" x14ac:dyDescent="0.25">
      <c r="A19" s="171"/>
      <c r="B19" s="636">
        <v>4</v>
      </c>
      <c r="C19" s="641">
        <v>117400</v>
      </c>
      <c r="D19" s="642">
        <v>129100</v>
      </c>
      <c r="E19" s="643">
        <f t="shared" si="0"/>
        <v>11700</v>
      </c>
      <c r="F19" s="642">
        <v>140900</v>
      </c>
      <c r="G19" s="643">
        <f t="shared" si="1"/>
        <v>23500</v>
      </c>
      <c r="H19" s="642">
        <v>152600</v>
      </c>
      <c r="I19" s="643">
        <f t="shared" si="2"/>
        <v>35200</v>
      </c>
      <c r="J19" s="642">
        <v>164400</v>
      </c>
      <c r="K19" s="401">
        <f t="shared" si="3"/>
        <v>35200</v>
      </c>
      <c r="L19" s="403">
        <f t="shared" si="4"/>
        <v>11800</v>
      </c>
      <c r="M19" s="642">
        <v>176100</v>
      </c>
      <c r="N19" s="401">
        <f t="shared" si="5"/>
        <v>35200</v>
      </c>
      <c r="O19" s="403">
        <f t="shared" si="6"/>
        <v>23500</v>
      </c>
      <c r="P19" s="642">
        <v>193700</v>
      </c>
      <c r="Q19" s="401">
        <f t="shared" si="7"/>
        <v>35200</v>
      </c>
      <c r="R19" s="403">
        <f t="shared" si="8"/>
        <v>41100</v>
      </c>
      <c r="S19" s="642">
        <v>211300</v>
      </c>
      <c r="T19" s="401">
        <f t="shared" si="9"/>
        <v>35200</v>
      </c>
      <c r="U19" s="403">
        <f t="shared" si="10"/>
        <v>58700</v>
      </c>
      <c r="V19" s="645">
        <v>234800</v>
      </c>
      <c r="W19" s="644">
        <f t="shared" si="11"/>
        <v>35200</v>
      </c>
      <c r="X19" s="402">
        <f t="shared" si="12"/>
        <v>82200</v>
      </c>
      <c r="Y19" s="642">
        <v>264200</v>
      </c>
      <c r="Z19" s="644">
        <f t="shared" si="13"/>
        <v>35200</v>
      </c>
      <c r="AA19" s="402">
        <f t="shared" si="14"/>
        <v>111600</v>
      </c>
    </row>
    <row r="20" spans="1:27" ht="13.5" thickBot="1" x14ac:dyDescent="0.25">
      <c r="A20" s="171"/>
      <c r="B20" s="636">
        <v>5</v>
      </c>
      <c r="C20" s="641">
        <v>125900</v>
      </c>
      <c r="D20" s="642">
        <v>138500</v>
      </c>
      <c r="E20" s="643">
        <f t="shared" si="0"/>
        <v>12600</v>
      </c>
      <c r="F20" s="642">
        <v>151100</v>
      </c>
      <c r="G20" s="643">
        <f t="shared" si="1"/>
        <v>25200</v>
      </c>
      <c r="H20" s="642">
        <v>163700</v>
      </c>
      <c r="I20" s="643">
        <f t="shared" si="2"/>
        <v>37800</v>
      </c>
      <c r="J20" s="642">
        <v>176300</v>
      </c>
      <c r="K20" s="401">
        <f t="shared" si="3"/>
        <v>37800</v>
      </c>
      <c r="L20" s="403">
        <f t="shared" si="4"/>
        <v>12600</v>
      </c>
      <c r="M20" s="642">
        <v>188900</v>
      </c>
      <c r="N20" s="401">
        <f t="shared" si="5"/>
        <v>37800</v>
      </c>
      <c r="O20" s="403">
        <f t="shared" si="6"/>
        <v>25200</v>
      </c>
      <c r="P20" s="642">
        <v>207700</v>
      </c>
      <c r="Q20" s="401">
        <f t="shared" si="7"/>
        <v>37800</v>
      </c>
      <c r="R20" s="403">
        <f t="shared" si="8"/>
        <v>44000</v>
      </c>
      <c r="S20" s="642">
        <v>226600</v>
      </c>
      <c r="T20" s="401">
        <f t="shared" si="9"/>
        <v>37800</v>
      </c>
      <c r="U20" s="403">
        <f t="shared" si="10"/>
        <v>62900</v>
      </c>
      <c r="V20" s="645">
        <v>251800</v>
      </c>
      <c r="W20" s="644">
        <f t="shared" si="11"/>
        <v>37800</v>
      </c>
      <c r="X20" s="402">
        <f t="shared" si="12"/>
        <v>88100</v>
      </c>
      <c r="Y20" s="642">
        <v>283300</v>
      </c>
      <c r="Z20" s="644">
        <f t="shared" si="13"/>
        <v>37800</v>
      </c>
      <c r="AA20" s="402">
        <f t="shared" si="14"/>
        <v>119600</v>
      </c>
    </row>
    <row r="21" spans="1:27" ht="13.5" thickBot="1" x14ac:dyDescent="0.25">
      <c r="A21" s="171"/>
      <c r="B21" s="636">
        <v>6</v>
      </c>
      <c r="C21" s="641">
        <v>136300</v>
      </c>
      <c r="D21" s="642">
        <v>149900</v>
      </c>
      <c r="E21" s="643">
        <f t="shared" si="0"/>
        <v>13600</v>
      </c>
      <c r="F21" s="642">
        <v>163600</v>
      </c>
      <c r="G21" s="643">
        <f t="shared" si="1"/>
        <v>27300</v>
      </c>
      <c r="H21" s="642">
        <v>177200</v>
      </c>
      <c r="I21" s="643">
        <f t="shared" si="2"/>
        <v>40900</v>
      </c>
      <c r="J21" s="642">
        <v>190800</v>
      </c>
      <c r="K21" s="401">
        <f t="shared" si="3"/>
        <v>40900</v>
      </c>
      <c r="L21" s="403">
        <f t="shared" si="4"/>
        <v>13600</v>
      </c>
      <c r="M21" s="642">
        <v>204500</v>
      </c>
      <c r="N21" s="401">
        <f t="shared" si="5"/>
        <v>40900</v>
      </c>
      <c r="O21" s="403">
        <f t="shared" si="6"/>
        <v>27300</v>
      </c>
      <c r="P21" s="642">
        <v>224900</v>
      </c>
      <c r="Q21" s="401">
        <f t="shared" si="7"/>
        <v>40900</v>
      </c>
      <c r="R21" s="403">
        <f t="shared" si="8"/>
        <v>47700</v>
      </c>
      <c r="S21" s="642">
        <v>245300</v>
      </c>
      <c r="T21" s="401">
        <f t="shared" si="9"/>
        <v>40900</v>
      </c>
      <c r="U21" s="403">
        <f t="shared" si="10"/>
        <v>68100</v>
      </c>
      <c r="V21" s="645">
        <v>272600</v>
      </c>
      <c r="W21" s="644">
        <f t="shared" si="11"/>
        <v>40900</v>
      </c>
      <c r="X21" s="402">
        <f t="shared" si="12"/>
        <v>95400</v>
      </c>
      <c r="Y21" s="642">
        <v>306700</v>
      </c>
      <c r="Z21" s="644">
        <f t="shared" si="13"/>
        <v>40900</v>
      </c>
      <c r="AA21" s="402">
        <f t="shared" si="14"/>
        <v>129500</v>
      </c>
    </row>
    <row r="22" spans="1:27" ht="13.5" thickBot="1" x14ac:dyDescent="0.25">
      <c r="A22" s="171"/>
      <c r="B22" s="636">
        <v>7</v>
      </c>
      <c r="C22" s="641">
        <v>147500</v>
      </c>
      <c r="D22" s="642">
        <v>162300</v>
      </c>
      <c r="E22" s="643">
        <f t="shared" si="0"/>
        <v>14800</v>
      </c>
      <c r="F22" s="642">
        <v>177000</v>
      </c>
      <c r="G22" s="643">
        <f t="shared" si="1"/>
        <v>29500</v>
      </c>
      <c r="H22" s="642">
        <v>191800</v>
      </c>
      <c r="I22" s="643">
        <f t="shared" si="2"/>
        <v>44300</v>
      </c>
      <c r="J22" s="642">
        <v>206500</v>
      </c>
      <c r="K22" s="401">
        <f t="shared" si="3"/>
        <v>44300</v>
      </c>
      <c r="L22" s="403">
        <f t="shared" si="4"/>
        <v>14700</v>
      </c>
      <c r="M22" s="642">
        <v>221300</v>
      </c>
      <c r="N22" s="401">
        <f t="shared" si="5"/>
        <v>44300</v>
      </c>
      <c r="O22" s="403">
        <f t="shared" si="6"/>
        <v>29500</v>
      </c>
      <c r="P22" s="642">
        <v>243400</v>
      </c>
      <c r="Q22" s="401">
        <f t="shared" si="7"/>
        <v>44300</v>
      </c>
      <c r="R22" s="403">
        <f t="shared" si="8"/>
        <v>51600</v>
      </c>
      <c r="S22" s="642">
        <v>265500</v>
      </c>
      <c r="T22" s="401">
        <f t="shared" si="9"/>
        <v>44300</v>
      </c>
      <c r="U22" s="403">
        <f t="shared" si="10"/>
        <v>73700</v>
      </c>
      <c r="V22" s="645">
        <v>295000</v>
      </c>
      <c r="W22" s="644">
        <f t="shared" si="11"/>
        <v>44300</v>
      </c>
      <c r="X22" s="402">
        <f t="shared" si="12"/>
        <v>103200</v>
      </c>
      <c r="Y22" s="642">
        <v>331900</v>
      </c>
      <c r="Z22" s="644">
        <f t="shared" si="13"/>
        <v>44300</v>
      </c>
      <c r="AA22" s="402">
        <f t="shared" si="14"/>
        <v>140100</v>
      </c>
    </row>
    <row r="23" spans="1:27" ht="13.5" thickBot="1" x14ac:dyDescent="0.25">
      <c r="A23" s="342"/>
      <c r="B23" s="638">
        <v>8</v>
      </c>
      <c r="C23" s="641">
        <v>159700</v>
      </c>
      <c r="D23" s="642">
        <v>175700</v>
      </c>
      <c r="E23" s="643">
        <f t="shared" si="0"/>
        <v>16000</v>
      </c>
      <c r="F23" s="642">
        <v>191600</v>
      </c>
      <c r="G23" s="643">
        <f t="shared" si="1"/>
        <v>31900</v>
      </c>
      <c r="H23" s="642">
        <v>207600</v>
      </c>
      <c r="I23" s="643">
        <f t="shared" si="2"/>
        <v>47900</v>
      </c>
      <c r="J23" s="642">
        <v>223600</v>
      </c>
      <c r="K23" s="401">
        <f t="shared" si="3"/>
        <v>47900</v>
      </c>
      <c r="L23" s="403">
        <f t="shared" si="4"/>
        <v>16000</v>
      </c>
      <c r="M23" s="642">
        <v>239600</v>
      </c>
      <c r="N23" s="401">
        <f t="shared" si="5"/>
        <v>47900</v>
      </c>
      <c r="O23" s="403">
        <f t="shared" si="6"/>
        <v>32000</v>
      </c>
      <c r="P23" s="642">
        <v>263500</v>
      </c>
      <c r="Q23" s="401">
        <f t="shared" si="7"/>
        <v>47900</v>
      </c>
      <c r="R23" s="403">
        <f t="shared" si="8"/>
        <v>55900</v>
      </c>
      <c r="S23" s="642">
        <v>287500</v>
      </c>
      <c r="T23" s="401">
        <f t="shared" si="9"/>
        <v>47900</v>
      </c>
      <c r="U23" s="403">
        <f t="shared" si="10"/>
        <v>79900</v>
      </c>
      <c r="V23" s="645">
        <v>319400</v>
      </c>
      <c r="W23" s="644">
        <f t="shared" si="11"/>
        <v>47900</v>
      </c>
      <c r="X23" s="402">
        <f t="shared" si="12"/>
        <v>111800</v>
      </c>
      <c r="Y23" s="642">
        <v>359300</v>
      </c>
      <c r="Z23" s="644">
        <f t="shared" si="13"/>
        <v>47900</v>
      </c>
      <c r="AA23" s="402">
        <f t="shared" si="14"/>
        <v>151700</v>
      </c>
    </row>
    <row r="24" spans="1:27" ht="13.5" thickBot="1" x14ac:dyDescent="0.25">
      <c r="A24" s="346"/>
      <c r="B24" s="639">
        <v>9</v>
      </c>
      <c r="C24" s="641">
        <v>173000</v>
      </c>
      <c r="D24" s="642">
        <v>190300</v>
      </c>
      <c r="E24" s="643">
        <f t="shared" si="0"/>
        <v>17300</v>
      </c>
      <c r="F24" s="642">
        <v>207600</v>
      </c>
      <c r="G24" s="643">
        <f t="shared" si="1"/>
        <v>34600</v>
      </c>
      <c r="H24" s="642">
        <v>224900</v>
      </c>
      <c r="I24" s="643">
        <f t="shared" si="2"/>
        <v>51900</v>
      </c>
      <c r="J24" s="642">
        <v>242200</v>
      </c>
      <c r="K24" s="401">
        <f t="shared" si="3"/>
        <v>51900</v>
      </c>
      <c r="L24" s="403">
        <f t="shared" si="4"/>
        <v>17300</v>
      </c>
      <c r="M24" s="642">
        <v>259500</v>
      </c>
      <c r="N24" s="401">
        <f t="shared" si="5"/>
        <v>51900</v>
      </c>
      <c r="O24" s="403">
        <f t="shared" si="6"/>
        <v>34600</v>
      </c>
      <c r="P24" s="642">
        <v>285500</v>
      </c>
      <c r="Q24" s="401">
        <f t="shared" si="7"/>
        <v>51900</v>
      </c>
      <c r="R24" s="403">
        <f t="shared" si="8"/>
        <v>60600</v>
      </c>
      <c r="S24" s="642">
        <v>311400</v>
      </c>
      <c r="T24" s="401">
        <f t="shared" si="9"/>
        <v>51900</v>
      </c>
      <c r="U24" s="403">
        <f t="shared" si="10"/>
        <v>86500</v>
      </c>
      <c r="V24" s="645">
        <v>346000</v>
      </c>
      <c r="W24" s="644">
        <f t="shared" si="11"/>
        <v>51900</v>
      </c>
      <c r="X24" s="402">
        <f t="shared" si="12"/>
        <v>121100</v>
      </c>
      <c r="Y24" s="642">
        <v>389300</v>
      </c>
      <c r="Z24" s="644">
        <f t="shared" si="13"/>
        <v>51900</v>
      </c>
      <c r="AA24" s="402">
        <f t="shared" si="14"/>
        <v>164400</v>
      </c>
    </row>
    <row r="25" spans="1:27" s="312" customFormat="1" ht="13.5" thickBot="1" x14ac:dyDescent="0.25">
      <c r="A25" s="471" t="s">
        <v>181</v>
      </c>
      <c r="B25" s="472" t="s">
        <v>182</v>
      </c>
      <c r="C25" s="470">
        <v>181700</v>
      </c>
      <c r="D25" s="470">
        <v>199900</v>
      </c>
      <c r="E25" s="470">
        <f t="shared" si="0"/>
        <v>18200</v>
      </c>
      <c r="F25" s="470">
        <v>218000</v>
      </c>
      <c r="G25" s="470">
        <f t="shared" si="1"/>
        <v>36300</v>
      </c>
      <c r="H25" s="470">
        <v>236200</v>
      </c>
      <c r="I25" s="470">
        <f t="shared" si="2"/>
        <v>54500</v>
      </c>
      <c r="J25" s="470">
        <v>254400</v>
      </c>
      <c r="K25" s="470">
        <f t="shared" si="3"/>
        <v>54500</v>
      </c>
      <c r="L25" s="470">
        <f t="shared" si="4"/>
        <v>18200</v>
      </c>
      <c r="M25" s="470">
        <v>272600</v>
      </c>
      <c r="N25" s="470">
        <f t="shared" si="5"/>
        <v>54500</v>
      </c>
      <c r="O25" s="470">
        <f t="shared" si="6"/>
        <v>36400</v>
      </c>
      <c r="P25" s="470">
        <v>299800</v>
      </c>
      <c r="Q25" s="470">
        <f t="shared" si="7"/>
        <v>54500</v>
      </c>
      <c r="R25" s="470">
        <f t="shared" si="8"/>
        <v>63600</v>
      </c>
      <c r="S25" s="470">
        <v>327100</v>
      </c>
      <c r="T25" s="470">
        <f t="shared" si="9"/>
        <v>54500</v>
      </c>
      <c r="U25" s="403">
        <f t="shared" si="10"/>
        <v>90900</v>
      </c>
      <c r="V25" s="470">
        <v>363400</v>
      </c>
      <c r="W25" s="470">
        <f t="shared" si="11"/>
        <v>54500</v>
      </c>
      <c r="X25" s="402">
        <f t="shared" si="12"/>
        <v>127200</v>
      </c>
      <c r="Y25" s="470">
        <f>ROUND(Y24*1.05,-2)</f>
        <v>408800</v>
      </c>
      <c r="Z25" s="470">
        <f t="shared" si="13"/>
        <v>54500</v>
      </c>
      <c r="AA25" s="402">
        <f t="shared" si="14"/>
        <v>172600</v>
      </c>
    </row>
    <row r="26" spans="1:27" ht="13.5" thickBot="1" x14ac:dyDescent="0.25"/>
    <row r="27" spans="1:27" ht="13.5" thickBot="1" x14ac:dyDescent="0.25">
      <c r="D27" s="42" t="s">
        <v>26</v>
      </c>
      <c r="E27" s="43"/>
      <c r="F27" s="43"/>
      <c r="G27" s="43"/>
      <c r="H27" s="43"/>
      <c r="I27" s="43"/>
      <c r="J27" s="43"/>
      <c r="K27" s="367"/>
      <c r="L27" s="44"/>
      <c r="M27" s="43" t="s">
        <v>27</v>
      </c>
      <c r="N27" s="43"/>
      <c r="O27" s="43"/>
      <c r="P27" s="366"/>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3" t="s">
        <v>19</v>
      </c>
      <c r="D29" s="370">
        <v>1</v>
      </c>
      <c r="E29" s="182">
        <v>2</v>
      </c>
      <c r="F29" s="182">
        <v>3</v>
      </c>
      <c r="G29" s="182">
        <v>4</v>
      </c>
      <c r="H29" s="182">
        <v>5</v>
      </c>
      <c r="I29" s="182">
        <v>6</v>
      </c>
      <c r="J29" s="182">
        <v>7</v>
      </c>
      <c r="K29" s="180">
        <v>8</v>
      </c>
      <c r="L29" s="178">
        <v>9</v>
      </c>
      <c r="M29" s="267">
        <v>4</v>
      </c>
      <c r="N29" s="266">
        <v>5</v>
      </c>
      <c r="O29" s="266">
        <v>6</v>
      </c>
      <c r="P29" s="267">
        <v>7</v>
      </c>
      <c r="Q29" s="267">
        <v>8</v>
      </c>
      <c r="R29" s="188">
        <v>9</v>
      </c>
      <c r="S29" s="32"/>
    </row>
    <row r="30" spans="1:27" ht="13.5" thickBot="1" x14ac:dyDescent="0.25">
      <c r="A30" s="41" t="s">
        <v>22</v>
      </c>
      <c r="B30" s="269" t="s">
        <v>84</v>
      </c>
      <c r="C30" s="174">
        <f>C4</f>
        <v>55900</v>
      </c>
      <c r="D30" s="181">
        <f>E4</f>
        <v>5600</v>
      </c>
      <c r="E30" s="181">
        <f>G4</f>
        <v>11200</v>
      </c>
      <c r="F30" s="181">
        <f>I4</f>
        <v>16800</v>
      </c>
      <c r="G30" s="181">
        <f>K4</f>
        <v>16800</v>
      </c>
      <c r="H30" s="181">
        <f>N4</f>
        <v>16800</v>
      </c>
      <c r="I30" s="181">
        <f>Q4</f>
        <v>16800</v>
      </c>
      <c r="J30" s="343">
        <f>T4</f>
        <v>16800</v>
      </c>
      <c r="K30" s="181">
        <f>W4</f>
        <v>16800</v>
      </c>
      <c r="L30" s="179">
        <f>Z4</f>
        <v>16800</v>
      </c>
      <c r="M30" s="368">
        <f>L4</f>
        <v>5600</v>
      </c>
      <c r="N30" s="368">
        <f>O4</f>
        <v>11200</v>
      </c>
      <c r="O30" s="369">
        <f>R4</f>
        <v>19500</v>
      </c>
      <c r="P30" s="268">
        <f>U4</f>
        <v>27900</v>
      </c>
      <c r="Q30" s="369">
        <f>X4</f>
        <v>39100</v>
      </c>
      <c r="R30" s="187">
        <f>AA4</f>
        <v>53100</v>
      </c>
      <c r="S30" s="371"/>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6" t="s">
        <v>2</v>
      </c>
      <c r="D33" s="197">
        <v>1</v>
      </c>
      <c r="E33" s="197">
        <v>2</v>
      </c>
      <c r="F33" s="197">
        <v>3</v>
      </c>
      <c r="G33" s="197">
        <v>4</v>
      </c>
      <c r="H33" s="197">
        <v>5</v>
      </c>
      <c r="I33" s="197">
        <v>6</v>
      </c>
      <c r="J33" s="197">
        <v>7</v>
      </c>
      <c r="K33" s="197">
        <v>8</v>
      </c>
      <c r="L33" s="178">
        <v>9</v>
      </c>
      <c r="M33" s="192">
        <v>4</v>
      </c>
      <c r="N33" s="192">
        <v>5</v>
      </c>
      <c r="O33" s="192">
        <v>6</v>
      </c>
      <c r="P33" s="192">
        <v>7</v>
      </c>
      <c r="Q33" s="192">
        <v>8</v>
      </c>
      <c r="R33" s="186">
        <v>9</v>
      </c>
    </row>
    <row r="34" spans="1:19" x14ac:dyDescent="0.2">
      <c r="A34" s="14" t="s">
        <v>23</v>
      </c>
      <c r="B34" s="21">
        <v>1</v>
      </c>
      <c r="C34" s="175">
        <f t="shared" ref="C34:C39" si="15">C5</f>
        <v>64800</v>
      </c>
      <c r="D34" s="183">
        <f t="shared" ref="D34:D39" si="16">E5</f>
        <v>6500</v>
      </c>
      <c r="E34" s="183">
        <f t="shared" ref="E34:E39" si="17">G5</f>
        <v>13000</v>
      </c>
      <c r="F34" s="183">
        <f t="shared" ref="F34:F39" si="18">I5</f>
        <v>19400</v>
      </c>
      <c r="G34" s="183">
        <f t="shared" ref="G34:G39" si="19">K5</f>
        <v>19400</v>
      </c>
      <c r="H34" s="183">
        <f t="shared" ref="H34:H39" si="20">N5</f>
        <v>19400</v>
      </c>
      <c r="I34" s="183">
        <f t="shared" ref="I34:I39" si="21">Q5</f>
        <v>19400</v>
      </c>
      <c r="J34" s="372">
        <f t="shared" ref="J34:J39" si="22">T5</f>
        <v>19400</v>
      </c>
      <c r="K34" s="183">
        <f t="shared" ref="K34:K39" si="23">W5</f>
        <v>19400</v>
      </c>
      <c r="L34" s="198">
        <f t="shared" ref="L34:L39" si="24">Z5</f>
        <v>19400</v>
      </c>
      <c r="M34" s="375">
        <f t="shared" ref="M34:M39" si="25">L5</f>
        <v>6500</v>
      </c>
      <c r="N34" s="193">
        <f t="shared" ref="N34:N39" si="26">O5</f>
        <v>13000</v>
      </c>
      <c r="O34" s="193">
        <f t="shared" ref="O34:O39" si="27">R5</f>
        <v>22700</v>
      </c>
      <c r="P34" s="193">
        <f t="shared" ref="P34:P39" si="28">U5</f>
        <v>32400</v>
      </c>
      <c r="Q34" s="193">
        <f t="shared" ref="Q34:Q39" si="29">X5</f>
        <v>45400</v>
      </c>
      <c r="R34" s="189">
        <f t="shared" ref="R34:R39" si="30">AA5</f>
        <v>61600</v>
      </c>
      <c r="S34" s="378"/>
    </row>
    <row r="35" spans="1:19" x14ac:dyDescent="0.2">
      <c r="A35" s="16"/>
      <c r="B35" s="22">
        <v>2</v>
      </c>
      <c r="C35" s="176">
        <f t="shared" si="15"/>
        <v>68700</v>
      </c>
      <c r="D35" s="184">
        <f t="shared" si="16"/>
        <v>6900</v>
      </c>
      <c r="E35" s="184">
        <f t="shared" si="17"/>
        <v>13700</v>
      </c>
      <c r="F35" s="184">
        <f t="shared" si="18"/>
        <v>20600</v>
      </c>
      <c r="G35" s="184">
        <f t="shared" si="19"/>
        <v>20600</v>
      </c>
      <c r="H35" s="184">
        <f t="shared" si="20"/>
        <v>20600</v>
      </c>
      <c r="I35" s="184">
        <f t="shared" si="21"/>
        <v>20600</v>
      </c>
      <c r="J35" s="373">
        <f t="shared" si="22"/>
        <v>20600</v>
      </c>
      <c r="K35" s="184">
        <f t="shared" si="23"/>
        <v>20600</v>
      </c>
      <c r="L35" s="200">
        <f t="shared" si="24"/>
        <v>20600</v>
      </c>
      <c r="M35" s="376">
        <f t="shared" si="25"/>
        <v>6900</v>
      </c>
      <c r="N35" s="194">
        <f t="shared" si="26"/>
        <v>13800</v>
      </c>
      <c r="O35" s="194">
        <f t="shared" si="27"/>
        <v>24100</v>
      </c>
      <c r="P35" s="194">
        <f t="shared" si="28"/>
        <v>34400</v>
      </c>
      <c r="Q35" s="194">
        <f t="shared" si="29"/>
        <v>48100</v>
      </c>
      <c r="R35" s="190">
        <f t="shared" si="30"/>
        <v>65300</v>
      </c>
      <c r="S35" s="379"/>
    </row>
    <row r="36" spans="1:19" x14ac:dyDescent="0.2">
      <c r="A36" s="16"/>
      <c r="B36" s="22">
        <v>3</v>
      </c>
      <c r="C36" s="176">
        <f t="shared" si="15"/>
        <v>72500</v>
      </c>
      <c r="D36" s="184">
        <f t="shared" si="16"/>
        <v>7300</v>
      </c>
      <c r="E36" s="184">
        <f t="shared" si="17"/>
        <v>14500</v>
      </c>
      <c r="F36" s="184">
        <f t="shared" si="18"/>
        <v>21800</v>
      </c>
      <c r="G36" s="184">
        <f t="shared" si="19"/>
        <v>21800</v>
      </c>
      <c r="H36" s="184">
        <f t="shared" si="20"/>
        <v>21800</v>
      </c>
      <c r="I36" s="184">
        <f t="shared" si="21"/>
        <v>21800</v>
      </c>
      <c r="J36" s="373">
        <f t="shared" si="22"/>
        <v>21800</v>
      </c>
      <c r="K36" s="184">
        <f t="shared" si="23"/>
        <v>21800</v>
      </c>
      <c r="L36" s="200">
        <f t="shared" si="24"/>
        <v>21800</v>
      </c>
      <c r="M36" s="376">
        <f t="shared" si="25"/>
        <v>7200</v>
      </c>
      <c r="N36" s="194">
        <f t="shared" si="26"/>
        <v>14500</v>
      </c>
      <c r="O36" s="194">
        <f t="shared" si="27"/>
        <v>25300</v>
      </c>
      <c r="P36" s="194">
        <f t="shared" si="28"/>
        <v>36200</v>
      </c>
      <c r="Q36" s="194">
        <f t="shared" si="29"/>
        <v>50700</v>
      </c>
      <c r="R36" s="190">
        <f t="shared" si="30"/>
        <v>68800</v>
      </c>
      <c r="S36" s="379"/>
    </row>
    <row r="37" spans="1:19" x14ac:dyDescent="0.2">
      <c r="A37" s="16"/>
      <c r="B37" s="22">
        <v>4</v>
      </c>
      <c r="C37" s="176">
        <f t="shared" si="15"/>
        <v>76700</v>
      </c>
      <c r="D37" s="184">
        <f t="shared" si="16"/>
        <v>7700</v>
      </c>
      <c r="E37" s="184">
        <f t="shared" si="17"/>
        <v>15300</v>
      </c>
      <c r="F37" s="184">
        <f t="shared" si="18"/>
        <v>23000</v>
      </c>
      <c r="G37" s="184">
        <f t="shared" si="19"/>
        <v>23000</v>
      </c>
      <c r="H37" s="184">
        <f t="shared" si="20"/>
        <v>23000</v>
      </c>
      <c r="I37" s="184">
        <f t="shared" si="21"/>
        <v>23000</v>
      </c>
      <c r="J37" s="373">
        <f t="shared" si="22"/>
        <v>23000</v>
      </c>
      <c r="K37" s="184">
        <f t="shared" si="23"/>
        <v>23000</v>
      </c>
      <c r="L37" s="200">
        <f t="shared" si="24"/>
        <v>23000</v>
      </c>
      <c r="M37" s="376">
        <f t="shared" si="25"/>
        <v>7700</v>
      </c>
      <c r="N37" s="194">
        <f t="shared" si="26"/>
        <v>15400</v>
      </c>
      <c r="O37" s="194">
        <f t="shared" si="27"/>
        <v>26900</v>
      </c>
      <c r="P37" s="194">
        <f t="shared" si="28"/>
        <v>38400</v>
      </c>
      <c r="Q37" s="194">
        <f t="shared" si="29"/>
        <v>53700</v>
      </c>
      <c r="R37" s="190">
        <f t="shared" si="30"/>
        <v>72900</v>
      </c>
      <c r="S37" s="379"/>
    </row>
    <row r="38" spans="1:19" x14ac:dyDescent="0.2">
      <c r="A38" s="16"/>
      <c r="B38" s="22">
        <v>5</v>
      </c>
      <c r="C38" s="176">
        <f t="shared" si="15"/>
        <v>80400</v>
      </c>
      <c r="D38" s="184">
        <f t="shared" si="16"/>
        <v>8000</v>
      </c>
      <c r="E38" s="184">
        <f t="shared" si="17"/>
        <v>16100</v>
      </c>
      <c r="F38" s="184">
        <f t="shared" si="18"/>
        <v>24100</v>
      </c>
      <c r="G38" s="184">
        <f t="shared" si="19"/>
        <v>24100</v>
      </c>
      <c r="H38" s="184">
        <f t="shared" si="20"/>
        <v>24100</v>
      </c>
      <c r="I38" s="184">
        <f t="shared" si="21"/>
        <v>24100</v>
      </c>
      <c r="J38" s="373">
        <f t="shared" si="22"/>
        <v>24100</v>
      </c>
      <c r="K38" s="184">
        <f t="shared" si="23"/>
        <v>24100</v>
      </c>
      <c r="L38" s="200">
        <f t="shared" si="24"/>
        <v>24100</v>
      </c>
      <c r="M38" s="376">
        <f t="shared" si="25"/>
        <v>8100</v>
      </c>
      <c r="N38" s="194">
        <f t="shared" si="26"/>
        <v>16100</v>
      </c>
      <c r="O38" s="194">
        <f t="shared" si="27"/>
        <v>28200</v>
      </c>
      <c r="P38" s="194">
        <f t="shared" si="28"/>
        <v>40200</v>
      </c>
      <c r="Q38" s="194">
        <f t="shared" si="29"/>
        <v>56300</v>
      </c>
      <c r="R38" s="190">
        <f t="shared" si="30"/>
        <v>76400</v>
      </c>
      <c r="S38" s="379"/>
    </row>
    <row r="39" spans="1:19" ht="13.5" thickBot="1" x14ac:dyDescent="0.25">
      <c r="A39" s="18"/>
      <c r="B39" s="23">
        <v>6</v>
      </c>
      <c r="C39" s="177">
        <f t="shared" si="15"/>
        <v>84400</v>
      </c>
      <c r="D39" s="185">
        <f t="shared" si="16"/>
        <v>8400</v>
      </c>
      <c r="E39" s="185">
        <f t="shared" si="17"/>
        <v>16900</v>
      </c>
      <c r="F39" s="185">
        <f t="shared" si="18"/>
        <v>25300</v>
      </c>
      <c r="G39" s="185">
        <f t="shared" si="19"/>
        <v>25300</v>
      </c>
      <c r="H39" s="185">
        <f t="shared" si="20"/>
        <v>25300</v>
      </c>
      <c r="I39" s="185">
        <f t="shared" si="21"/>
        <v>25300</v>
      </c>
      <c r="J39" s="374">
        <f t="shared" si="22"/>
        <v>25300</v>
      </c>
      <c r="K39" s="185">
        <f t="shared" si="23"/>
        <v>25300</v>
      </c>
      <c r="L39" s="202">
        <f t="shared" si="24"/>
        <v>25300</v>
      </c>
      <c r="M39" s="377">
        <f t="shared" si="25"/>
        <v>8500</v>
      </c>
      <c r="N39" s="195">
        <f t="shared" si="26"/>
        <v>16900</v>
      </c>
      <c r="O39" s="195">
        <f t="shared" si="27"/>
        <v>29600</v>
      </c>
      <c r="P39" s="195">
        <f t="shared" si="28"/>
        <v>42200</v>
      </c>
      <c r="Q39" s="195">
        <f t="shared" si="29"/>
        <v>59100</v>
      </c>
      <c r="R39" s="191">
        <f t="shared" si="30"/>
        <v>80200</v>
      </c>
      <c r="S39" s="380"/>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6" t="s">
        <v>2</v>
      </c>
      <c r="D45" s="197">
        <v>1</v>
      </c>
      <c r="E45" s="197">
        <v>2</v>
      </c>
      <c r="F45" s="197">
        <v>3</v>
      </c>
      <c r="G45" s="197">
        <v>4</v>
      </c>
      <c r="H45" s="197">
        <v>5</v>
      </c>
      <c r="I45" s="197">
        <v>6</v>
      </c>
      <c r="J45" s="197">
        <v>7</v>
      </c>
      <c r="K45" s="197">
        <v>8</v>
      </c>
      <c r="L45" s="178">
        <v>9</v>
      </c>
      <c r="M45" s="192">
        <v>4</v>
      </c>
      <c r="N45" s="192">
        <v>5</v>
      </c>
      <c r="O45" s="192">
        <v>6</v>
      </c>
      <c r="P45" s="192">
        <v>7</v>
      </c>
      <c r="Q45" s="192">
        <v>8</v>
      </c>
      <c r="R45" s="192">
        <v>9</v>
      </c>
    </row>
    <row r="46" spans="1:19" x14ac:dyDescent="0.2">
      <c r="A46" s="14" t="s">
        <v>24</v>
      </c>
      <c r="B46" s="21">
        <v>1</v>
      </c>
      <c r="C46" s="175">
        <f>C11</f>
        <v>80500</v>
      </c>
      <c r="D46" s="183">
        <f>E11</f>
        <v>8100</v>
      </c>
      <c r="E46" s="183">
        <f>G11</f>
        <v>16100</v>
      </c>
      <c r="F46" s="183">
        <f>I11</f>
        <v>24200</v>
      </c>
      <c r="G46" s="183">
        <f>K11</f>
        <v>24200</v>
      </c>
      <c r="H46" s="183">
        <f>N11</f>
        <v>24200</v>
      </c>
      <c r="I46" s="199">
        <f>Q11</f>
        <v>24200</v>
      </c>
      <c r="J46" s="183">
        <f>T11</f>
        <v>24200</v>
      </c>
      <c r="K46" s="183">
        <f>W11</f>
        <v>24200</v>
      </c>
      <c r="L46" s="198">
        <f>Z11</f>
        <v>24200</v>
      </c>
      <c r="M46" s="375">
        <f>L11</f>
        <v>8000</v>
      </c>
      <c r="N46" s="193">
        <f>O11</f>
        <v>16100</v>
      </c>
      <c r="O46" s="193">
        <f>R11</f>
        <v>28100</v>
      </c>
      <c r="P46" s="193">
        <f>U11</f>
        <v>40200</v>
      </c>
      <c r="Q46" s="193">
        <f>X11</f>
        <v>56300</v>
      </c>
      <c r="R46" s="189">
        <f>AA11</f>
        <v>76400</v>
      </c>
      <c r="S46" s="378"/>
    </row>
    <row r="47" spans="1:19" x14ac:dyDescent="0.2">
      <c r="A47" s="16"/>
      <c r="B47" s="22">
        <v>2</v>
      </c>
      <c r="C47" s="176">
        <f>C12</f>
        <v>84500</v>
      </c>
      <c r="D47" s="184">
        <f>E12</f>
        <v>8500</v>
      </c>
      <c r="E47" s="184">
        <f>G12</f>
        <v>16900</v>
      </c>
      <c r="F47" s="184">
        <f>I12</f>
        <v>25400</v>
      </c>
      <c r="G47" s="184">
        <f>K12</f>
        <v>25400</v>
      </c>
      <c r="H47" s="184">
        <f>N12</f>
        <v>25400</v>
      </c>
      <c r="I47" s="201">
        <f>Q12</f>
        <v>25400</v>
      </c>
      <c r="J47" s="184">
        <f>T12</f>
        <v>25400</v>
      </c>
      <c r="K47" s="184">
        <f>W12</f>
        <v>25400</v>
      </c>
      <c r="L47" s="200">
        <f>Z12</f>
        <v>25400</v>
      </c>
      <c r="M47" s="376">
        <f>L12</f>
        <v>8400</v>
      </c>
      <c r="N47" s="194">
        <f>O12</f>
        <v>16900</v>
      </c>
      <c r="O47" s="194">
        <f>R12</f>
        <v>29500</v>
      </c>
      <c r="P47" s="194">
        <f>U12</f>
        <v>42200</v>
      </c>
      <c r="Q47" s="194">
        <f>X12</f>
        <v>59100</v>
      </c>
      <c r="R47" s="190">
        <f>AA12</f>
        <v>80200</v>
      </c>
      <c r="S47" s="379"/>
    </row>
    <row r="48" spans="1:19" x14ac:dyDescent="0.2">
      <c r="A48" s="16"/>
      <c r="B48" s="22">
        <v>3</v>
      </c>
      <c r="C48" s="176">
        <f>C13</f>
        <v>89200</v>
      </c>
      <c r="D48" s="184">
        <f>E13</f>
        <v>8900</v>
      </c>
      <c r="E48" s="184">
        <f>G13</f>
        <v>17800</v>
      </c>
      <c r="F48" s="184">
        <f>I13</f>
        <v>26800</v>
      </c>
      <c r="G48" s="184">
        <f>K13</f>
        <v>26800</v>
      </c>
      <c r="H48" s="184">
        <f>N13</f>
        <v>26800</v>
      </c>
      <c r="I48" s="201">
        <f>Q13</f>
        <v>26800</v>
      </c>
      <c r="J48" s="184">
        <f>T13</f>
        <v>26800</v>
      </c>
      <c r="K48" s="184">
        <f>W13</f>
        <v>26800</v>
      </c>
      <c r="L48" s="200">
        <f>Z13</f>
        <v>26800</v>
      </c>
      <c r="M48" s="376">
        <f>L13</f>
        <v>8900</v>
      </c>
      <c r="N48" s="194">
        <f>O13</f>
        <v>17800</v>
      </c>
      <c r="O48" s="194">
        <f>R13</f>
        <v>31200</v>
      </c>
      <c r="P48" s="194">
        <f>U13</f>
        <v>44600</v>
      </c>
      <c r="Q48" s="194">
        <f>X13</f>
        <v>62400</v>
      </c>
      <c r="R48" s="190">
        <f>AA13</f>
        <v>84700</v>
      </c>
      <c r="S48" s="379"/>
    </row>
    <row r="49" spans="1:19" x14ac:dyDescent="0.2">
      <c r="A49" s="16"/>
      <c r="B49" s="22">
        <v>4</v>
      </c>
      <c r="C49" s="176">
        <f>C14</f>
        <v>94700</v>
      </c>
      <c r="D49" s="184">
        <f>E14</f>
        <v>9500</v>
      </c>
      <c r="E49" s="184">
        <f>G14</f>
        <v>18900</v>
      </c>
      <c r="F49" s="184">
        <f>I14</f>
        <v>28400</v>
      </c>
      <c r="G49" s="184">
        <f>K14</f>
        <v>28400</v>
      </c>
      <c r="H49" s="184">
        <f>N14</f>
        <v>28400</v>
      </c>
      <c r="I49" s="201">
        <f>Q14</f>
        <v>28400</v>
      </c>
      <c r="J49" s="184">
        <f>T14</f>
        <v>28400</v>
      </c>
      <c r="K49" s="184">
        <f>W14</f>
        <v>28400</v>
      </c>
      <c r="L49" s="200">
        <f>Z14</f>
        <v>28400</v>
      </c>
      <c r="M49" s="376">
        <f>L14</f>
        <v>9500</v>
      </c>
      <c r="N49" s="194">
        <f>O14</f>
        <v>19000</v>
      </c>
      <c r="O49" s="194">
        <f>R14</f>
        <v>33200</v>
      </c>
      <c r="P49" s="194">
        <f>U14</f>
        <v>47400</v>
      </c>
      <c r="Q49" s="194">
        <f>X14</f>
        <v>66300</v>
      </c>
      <c r="R49" s="190">
        <f>AA14</f>
        <v>90000</v>
      </c>
      <c r="S49" s="379"/>
    </row>
    <row r="50" spans="1:19" ht="13.5" thickBot="1" x14ac:dyDescent="0.25">
      <c r="A50" s="18"/>
      <c r="B50" s="23">
        <v>5</v>
      </c>
      <c r="C50" s="177">
        <f>C15</f>
        <v>102000</v>
      </c>
      <c r="D50" s="185">
        <f>E15</f>
        <v>10200</v>
      </c>
      <c r="E50" s="185">
        <f>G15</f>
        <v>20400</v>
      </c>
      <c r="F50" s="185">
        <f>I15</f>
        <v>30600</v>
      </c>
      <c r="G50" s="185">
        <f>K15</f>
        <v>30600</v>
      </c>
      <c r="H50" s="185">
        <f>N15</f>
        <v>30600</v>
      </c>
      <c r="I50" s="203">
        <f>Q15</f>
        <v>30600</v>
      </c>
      <c r="J50" s="185">
        <f>T15</f>
        <v>30600</v>
      </c>
      <c r="K50" s="185">
        <f>W15</f>
        <v>30600</v>
      </c>
      <c r="L50" s="202">
        <f>Z15</f>
        <v>30600</v>
      </c>
      <c r="M50" s="377">
        <f>L15</f>
        <v>10200</v>
      </c>
      <c r="N50" s="195">
        <f>O15</f>
        <v>20400</v>
      </c>
      <c r="O50" s="195">
        <f>R15</f>
        <v>35700</v>
      </c>
      <c r="P50" s="195">
        <f>U15</f>
        <v>51000</v>
      </c>
      <c r="Q50" s="195">
        <f>X15</f>
        <v>71400</v>
      </c>
      <c r="R50" s="191">
        <f>AA15</f>
        <v>96900</v>
      </c>
      <c r="S50" s="380"/>
    </row>
    <row r="51" spans="1:19" x14ac:dyDescent="0.2">
      <c r="C51" s="196"/>
      <c r="D51" s="196">
        <f>IF(Assoc_curr_scale=1,IF(Assoc_curr_step&lt;&gt;0,LOOKUP(Assoc_curr_step,AssocSteps,HST1_AP),0),0)</f>
        <v>0</v>
      </c>
      <c r="E51" s="196">
        <f>IF(Assoc_curr_scale=2,IF(Assoc_curr_step&lt;&gt;0,LOOKUP(Assoc_curr_step,AssocSteps,HST2_AP),0),0)</f>
        <v>0</v>
      </c>
      <c r="F51" s="196">
        <f>IF(Assoc_curr_scale=3,IF(Assoc_curr_step&lt;&gt;0,LOOKUP(Assoc_curr_step,AssocSteps,HST3_AP),0),0)</f>
        <v>0</v>
      </c>
      <c r="G51" s="196">
        <f>IF(Assoc_curr_scale=4,IF(Assoc_curr_step&lt;&gt;0,LOOKUP(Assoc_curr_step,AssocSteps,HST4_AP),0),0)</f>
        <v>0</v>
      </c>
      <c r="H51" s="196">
        <f>IF(Assoc_curr_scale=5,IF(Assoc_curr_step&lt;&gt;0,LOOKUP(Assoc_curr_step,AssocSteps,HST5_AP),0),0)</f>
        <v>0</v>
      </c>
      <c r="I51" s="196">
        <f>IF(Assoc_curr_scale=6,IF(Assoc_curr_step&lt;&gt;0,LOOKUP(Assoc_curr_step,AssocSteps,HST6_AP),0),0)</f>
        <v>0</v>
      </c>
      <c r="J51" s="196">
        <f>IF(Assoc_curr_scale=7,IF(Assoc_curr_step&lt;&gt;0,LOOKUP(Assoc_curr_step,AssocSteps,HST7_AP),0),0)</f>
        <v>0</v>
      </c>
      <c r="K51" s="196">
        <f>IF(Assoc_curr_scale=8,IF(Assoc_curr_step&lt;&gt;0,LOOKUP(Assoc_curr_step,AssocSteps,K46:K50),0),0)</f>
        <v>0</v>
      </c>
      <c r="L51" s="196">
        <f>IF(Assoc_curr_scale=9,IF(Assoc_curr_step&lt;&gt;0,LOOKUP(Assoc_curr_step,AssocSteps,L46:L50),0),0)</f>
        <v>0</v>
      </c>
      <c r="M51" s="204">
        <f>IF(Assoc_curr_scale=4,IF(Assoc_curr_step&lt;&gt;0,LOOKUP(Assoc_curr_step,AssocSteps,M46:M50),0),0)</f>
        <v>0</v>
      </c>
      <c r="N51" s="204">
        <f>IF(Assoc_curr_scale=5,IF(Assoc_curr_step&lt;&gt;0,LOOKUP(Assoc_curr_step,AssocSteps,N46:N50),0),0)</f>
        <v>0</v>
      </c>
      <c r="O51" s="204">
        <f>IF(Assoc_curr_scale=6,IF(Assoc_curr_step&lt;&gt;0,LOOKUP(Assoc_curr_step,AssocSteps,O46:O50),0),0)</f>
        <v>0</v>
      </c>
      <c r="P51" s="204">
        <f>IF(Assoc_curr_scale=7,IF(Assoc_curr_step&lt;&gt;0,LOOKUP(Assoc_curr_step,AssocSteps,P46:P50),0),0)</f>
        <v>0</v>
      </c>
      <c r="Q51" s="204">
        <f>IF(Assoc_curr_scale=8,IF(Assoc_curr_step&lt;&gt;0,LOOKUP(Assoc_curr_step,AssocSteps,Q46:Q50),0),0)</f>
        <v>0</v>
      </c>
      <c r="R51" s="204">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6" t="s">
        <v>2</v>
      </c>
      <c r="D56" s="197">
        <v>1</v>
      </c>
      <c r="E56" s="197">
        <v>2</v>
      </c>
      <c r="F56" s="197">
        <v>3</v>
      </c>
      <c r="G56" s="197">
        <v>4</v>
      </c>
      <c r="H56" s="197">
        <v>5</v>
      </c>
      <c r="I56" s="197">
        <v>6</v>
      </c>
      <c r="J56" s="197">
        <v>7</v>
      </c>
      <c r="K56" s="197">
        <v>8</v>
      </c>
      <c r="L56" s="178">
        <v>9</v>
      </c>
      <c r="M56" s="192">
        <v>4</v>
      </c>
      <c r="N56" s="192">
        <v>5</v>
      </c>
      <c r="O56" s="192">
        <v>6</v>
      </c>
      <c r="P56" s="192">
        <v>7</v>
      </c>
      <c r="Q56" s="192">
        <v>8</v>
      </c>
      <c r="R56" s="186">
        <v>9</v>
      </c>
    </row>
    <row r="57" spans="1:19" x14ac:dyDescent="0.2">
      <c r="A57" s="14" t="s">
        <v>25</v>
      </c>
      <c r="B57" s="21">
        <v>1</v>
      </c>
      <c r="C57" s="175">
        <f>C16</f>
        <v>94800</v>
      </c>
      <c r="D57" s="183">
        <f>E16</f>
        <v>9500</v>
      </c>
      <c r="E57" s="183">
        <f>G16</f>
        <v>19000</v>
      </c>
      <c r="F57" s="183">
        <f>I16</f>
        <v>28400</v>
      </c>
      <c r="G57" s="183">
        <f>K16</f>
        <v>28400</v>
      </c>
      <c r="H57" s="183">
        <f>N16</f>
        <v>28400</v>
      </c>
      <c r="I57" s="199">
        <f>Q16</f>
        <v>28400</v>
      </c>
      <c r="J57" s="183">
        <f>T16</f>
        <v>28400</v>
      </c>
      <c r="K57" s="183">
        <f>W16</f>
        <v>28400</v>
      </c>
      <c r="L57" s="198">
        <f>Z16</f>
        <v>28400</v>
      </c>
      <c r="M57" s="375">
        <f>L16</f>
        <v>9500</v>
      </c>
      <c r="N57" s="193">
        <f>O16</f>
        <v>19000</v>
      </c>
      <c r="O57" s="193">
        <f>R16</f>
        <v>33200</v>
      </c>
      <c r="P57" s="193">
        <f>U16</f>
        <v>47400</v>
      </c>
      <c r="Q57" s="193">
        <f>X16</f>
        <v>66400</v>
      </c>
      <c r="R57" s="189">
        <f>AA16</f>
        <v>90100</v>
      </c>
      <c r="S57" s="378"/>
    </row>
    <row r="58" spans="1:19" x14ac:dyDescent="0.2">
      <c r="A58" s="16"/>
      <c r="B58" s="22">
        <v>2</v>
      </c>
      <c r="C58" s="176">
        <f t="shared" ref="C58:C65" si="31">C17</f>
        <v>102100</v>
      </c>
      <c r="D58" s="184">
        <f t="shared" ref="D58:D65" si="32">E17</f>
        <v>10200</v>
      </c>
      <c r="E58" s="184">
        <f t="shared" ref="E58:E64" si="33">G17</f>
        <v>20400</v>
      </c>
      <c r="F58" s="184">
        <f t="shared" ref="F58:F64" si="34">I17</f>
        <v>30600</v>
      </c>
      <c r="G58" s="184">
        <f t="shared" ref="G58:G64" si="35">K17</f>
        <v>30600</v>
      </c>
      <c r="H58" s="184">
        <f t="shared" ref="H58:H64" si="36">N17</f>
        <v>30600</v>
      </c>
      <c r="I58" s="201">
        <f t="shared" ref="I58:I64" si="37">Q17</f>
        <v>30600</v>
      </c>
      <c r="J58" s="184">
        <f t="shared" ref="J58:J64" si="38">T17</f>
        <v>30600</v>
      </c>
      <c r="K58" s="184">
        <f t="shared" ref="K58:K65" si="39">W17</f>
        <v>30600</v>
      </c>
      <c r="L58" s="200">
        <f t="shared" ref="L58:L65" si="40">Z17</f>
        <v>30600</v>
      </c>
      <c r="M58" s="376">
        <f t="shared" ref="M58:M65" si="41">L17</f>
        <v>10200</v>
      </c>
      <c r="N58" s="194">
        <f t="shared" ref="N58:N65" si="42">O17</f>
        <v>20500</v>
      </c>
      <c r="O58" s="194">
        <f t="shared" ref="O58:O65" si="43">R17</f>
        <v>35800</v>
      </c>
      <c r="P58" s="194">
        <f t="shared" ref="P58:P65" si="44">U17</f>
        <v>51100</v>
      </c>
      <c r="Q58" s="194">
        <f t="shared" ref="Q58:Q65" si="45">X17</f>
        <v>71500</v>
      </c>
      <c r="R58" s="190">
        <f t="shared" ref="R58:R65" si="46">AA17</f>
        <v>97000</v>
      </c>
      <c r="S58" s="379"/>
    </row>
    <row r="59" spans="1:19" x14ac:dyDescent="0.2">
      <c r="A59" s="16"/>
      <c r="B59" s="22">
        <v>3</v>
      </c>
      <c r="C59" s="176">
        <f t="shared" si="31"/>
        <v>109600</v>
      </c>
      <c r="D59" s="184">
        <f t="shared" si="32"/>
        <v>11000</v>
      </c>
      <c r="E59" s="184">
        <f t="shared" si="33"/>
        <v>21900</v>
      </c>
      <c r="F59" s="184">
        <f t="shared" si="34"/>
        <v>32900</v>
      </c>
      <c r="G59" s="184">
        <f t="shared" si="35"/>
        <v>32900</v>
      </c>
      <c r="H59" s="184">
        <f t="shared" si="36"/>
        <v>32900</v>
      </c>
      <c r="I59" s="201">
        <f t="shared" si="37"/>
        <v>32900</v>
      </c>
      <c r="J59" s="184">
        <f t="shared" si="38"/>
        <v>32900</v>
      </c>
      <c r="K59" s="184">
        <f t="shared" si="39"/>
        <v>32900</v>
      </c>
      <c r="L59" s="200">
        <f t="shared" si="40"/>
        <v>32900</v>
      </c>
      <c r="M59" s="376">
        <f t="shared" si="41"/>
        <v>10900</v>
      </c>
      <c r="N59" s="194">
        <f t="shared" si="42"/>
        <v>21900</v>
      </c>
      <c r="O59" s="194">
        <f t="shared" si="43"/>
        <v>38300</v>
      </c>
      <c r="P59" s="194">
        <f t="shared" si="44"/>
        <v>54800</v>
      </c>
      <c r="Q59" s="194">
        <f t="shared" si="45"/>
        <v>76700</v>
      </c>
      <c r="R59" s="190">
        <f t="shared" si="46"/>
        <v>104100</v>
      </c>
      <c r="S59" s="379"/>
    </row>
    <row r="60" spans="1:19" x14ac:dyDescent="0.2">
      <c r="A60" s="16"/>
      <c r="B60" s="22">
        <v>4</v>
      </c>
      <c r="C60" s="176">
        <f t="shared" si="31"/>
        <v>117400</v>
      </c>
      <c r="D60" s="184">
        <f t="shared" si="32"/>
        <v>11700</v>
      </c>
      <c r="E60" s="184">
        <f t="shared" si="33"/>
        <v>23500</v>
      </c>
      <c r="F60" s="184">
        <f t="shared" si="34"/>
        <v>35200</v>
      </c>
      <c r="G60" s="184">
        <f t="shared" si="35"/>
        <v>35200</v>
      </c>
      <c r="H60" s="184">
        <f t="shared" si="36"/>
        <v>35200</v>
      </c>
      <c r="I60" s="201">
        <f t="shared" si="37"/>
        <v>35200</v>
      </c>
      <c r="J60" s="184">
        <f t="shared" si="38"/>
        <v>35200</v>
      </c>
      <c r="K60" s="184">
        <f t="shared" si="39"/>
        <v>35200</v>
      </c>
      <c r="L60" s="200">
        <f t="shared" si="40"/>
        <v>35200</v>
      </c>
      <c r="M60" s="376">
        <f t="shared" si="41"/>
        <v>11800</v>
      </c>
      <c r="N60" s="194">
        <f t="shared" si="42"/>
        <v>23500</v>
      </c>
      <c r="O60" s="194">
        <f t="shared" si="43"/>
        <v>41100</v>
      </c>
      <c r="P60" s="194">
        <f t="shared" si="44"/>
        <v>58700</v>
      </c>
      <c r="Q60" s="194">
        <f t="shared" si="45"/>
        <v>82200</v>
      </c>
      <c r="R60" s="190">
        <f t="shared" si="46"/>
        <v>111600</v>
      </c>
      <c r="S60" s="379"/>
    </row>
    <row r="61" spans="1:19" x14ac:dyDescent="0.2">
      <c r="A61" s="16"/>
      <c r="B61" s="22">
        <v>5</v>
      </c>
      <c r="C61" s="176">
        <f t="shared" si="31"/>
        <v>125900</v>
      </c>
      <c r="D61" s="184">
        <f t="shared" si="32"/>
        <v>12600</v>
      </c>
      <c r="E61" s="184">
        <f t="shared" si="33"/>
        <v>25200</v>
      </c>
      <c r="F61" s="184">
        <f t="shared" si="34"/>
        <v>37800</v>
      </c>
      <c r="G61" s="184">
        <f t="shared" si="35"/>
        <v>37800</v>
      </c>
      <c r="H61" s="184">
        <f t="shared" si="36"/>
        <v>37800</v>
      </c>
      <c r="I61" s="201">
        <f t="shared" si="37"/>
        <v>37800</v>
      </c>
      <c r="J61" s="184">
        <f t="shared" si="38"/>
        <v>37800</v>
      </c>
      <c r="K61" s="184">
        <f t="shared" si="39"/>
        <v>37800</v>
      </c>
      <c r="L61" s="200">
        <f t="shared" si="40"/>
        <v>37800</v>
      </c>
      <c r="M61" s="376">
        <f t="shared" si="41"/>
        <v>12600</v>
      </c>
      <c r="N61" s="194">
        <f t="shared" si="42"/>
        <v>25200</v>
      </c>
      <c r="O61" s="194">
        <f t="shared" si="43"/>
        <v>44000</v>
      </c>
      <c r="P61" s="194">
        <f t="shared" si="44"/>
        <v>62900</v>
      </c>
      <c r="Q61" s="194">
        <f t="shared" si="45"/>
        <v>88100</v>
      </c>
      <c r="R61" s="190">
        <f t="shared" si="46"/>
        <v>119600</v>
      </c>
      <c r="S61" s="379"/>
    </row>
    <row r="62" spans="1:19" x14ac:dyDescent="0.2">
      <c r="A62" s="16"/>
      <c r="B62" s="22">
        <v>6</v>
      </c>
      <c r="C62" s="176">
        <f t="shared" si="31"/>
        <v>136300</v>
      </c>
      <c r="D62" s="184">
        <f t="shared" si="32"/>
        <v>13600</v>
      </c>
      <c r="E62" s="184">
        <f t="shared" si="33"/>
        <v>27300</v>
      </c>
      <c r="F62" s="184">
        <f t="shared" si="34"/>
        <v>40900</v>
      </c>
      <c r="G62" s="184">
        <f t="shared" si="35"/>
        <v>40900</v>
      </c>
      <c r="H62" s="184">
        <f t="shared" si="36"/>
        <v>40900</v>
      </c>
      <c r="I62" s="201">
        <f t="shared" si="37"/>
        <v>40900</v>
      </c>
      <c r="J62" s="184">
        <f t="shared" si="38"/>
        <v>40900</v>
      </c>
      <c r="K62" s="184">
        <f t="shared" si="39"/>
        <v>40900</v>
      </c>
      <c r="L62" s="200">
        <f t="shared" si="40"/>
        <v>40900</v>
      </c>
      <c r="M62" s="376">
        <f t="shared" si="41"/>
        <v>13600</v>
      </c>
      <c r="N62" s="194">
        <f t="shared" si="42"/>
        <v>27300</v>
      </c>
      <c r="O62" s="194">
        <f t="shared" si="43"/>
        <v>47700</v>
      </c>
      <c r="P62" s="194">
        <f t="shared" si="44"/>
        <v>68100</v>
      </c>
      <c r="Q62" s="194">
        <f t="shared" si="45"/>
        <v>95400</v>
      </c>
      <c r="R62" s="190">
        <f t="shared" si="46"/>
        <v>129500</v>
      </c>
      <c r="S62" s="379"/>
    </row>
    <row r="63" spans="1:19" x14ac:dyDescent="0.2">
      <c r="A63" s="16"/>
      <c r="B63" s="22">
        <v>7</v>
      </c>
      <c r="C63" s="176">
        <f t="shared" si="31"/>
        <v>147500</v>
      </c>
      <c r="D63" s="184">
        <f t="shared" si="32"/>
        <v>14800</v>
      </c>
      <c r="E63" s="184">
        <f t="shared" si="33"/>
        <v>29500</v>
      </c>
      <c r="F63" s="184">
        <f t="shared" si="34"/>
        <v>44300</v>
      </c>
      <c r="G63" s="184">
        <f t="shared" si="35"/>
        <v>44300</v>
      </c>
      <c r="H63" s="184">
        <f t="shared" si="36"/>
        <v>44300</v>
      </c>
      <c r="I63" s="201">
        <f t="shared" si="37"/>
        <v>44300</v>
      </c>
      <c r="J63" s="184">
        <f t="shared" si="38"/>
        <v>44300</v>
      </c>
      <c r="K63" s="184">
        <f t="shared" si="39"/>
        <v>44300</v>
      </c>
      <c r="L63" s="200">
        <f t="shared" si="40"/>
        <v>44300</v>
      </c>
      <c r="M63" s="376">
        <f t="shared" si="41"/>
        <v>14700</v>
      </c>
      <c r="N63" s="194">
        <f t="shared" si="42"/>
        <v>29500</v>
      </c>
      <c r="O63" s="194">
        <f t="shared" si="43"/>
        <v>51600</v>
      </c>
      <c r="P63" s="194">
        <f t="shared" si="44"/>
        <v>73700</v>
      </c>
      <c r="Q63" s="194">
        <f t="shared" si="45"/>
        <v>103200</v>
      </c>
      <c r="R63" s="190">
        <f t="shared" si="46"/>
        <v>140100</v>
      </c>
      <c r="S63" s="379"/>
    </row>
    <row r="64" spans="1:19" ht="13.5" thickBot="1" x14ac:dyDescent="0.25">
      <c r="A64" s="344"/>
      <c r="B64" s="22">
        <v>8</v>
      </c>
      <c r="C64" s="176">
        <f t="shared" si="31"/>
        <v>159700</v>
      </c>
      <c r="D64" s="184">
        <f t="shared" si="32"/>
        <v>16000</v>
      </c>
      <c r="E64" s="184">
        <f t="shared" si="33"/>
        <v>31900</v>
      </c>
      <c r="F64" s="184">
        <f t="shared" si="34"/>
        <v>47900</v>
      </c>
      <c r="G64" s="184">
        <f t="shared" si="35"/>
        <v>47900</v>
      </c>
      <c r="H64" s="184">
        <f t="shared" si="36"/>
        <v>47900</v>
      </c>
      <c r="I64" s="201">
        <f t="shared" si="37"/>
        <v>47900</v>
      </c>
      <c r="J64" s="184">
        <f t="shared" si="38"/>
        <v>47900</v>
      </c>
      <c r="K64" s="184">
        <f t="shared" si="39"/>
        <v>47900</v>
      </c>
      <c r="L64" s="200">
        <f t="shared" si="40"/>
        <v>47900</v>
      </c>
      <c r="M64" s="376">
        <f t="shared" si="41"/>
        <v>16000</v>
      </c>
      <c r="N64" s="194">
        <f t="shared" si="42"/>
        <v>32000</v>
      </c>
      <c r="O64" s="194">
        <f t="shared" si="43"/>
        <v>55900</v>
      </c>
      <c r="P64" s="194">
        <f t="shared" si="44"/>
        <v>79900</v>
      </c>
      <c r="Q64" s="194">
        <f t="shared" si="45"/>
        <v>111800</v>
      </c>
      <c r="R64" s="190">
        <f t="shared" si="46"/>
        <v>151700</v>
      </c>
      <c r="S64" s="380"/>
    </row>
    <row r="65" spans="1:19" ht="13.5" thickBot="1" x14ac:dyDescent="0.25">
      <c r="A65" s="345"/>
      <c r="B65" s="345">
        <v>9</v>
      </c>
      <c r="C65" s="346">
        <f t="shared" si="31"/>
        <v>173000</v>
      </c>
      <c r="D65" s="347">
        <f t="shared" si="32"/>
        <v>17300</v>
      </c>
      <c r="E65" s="347">
        <f>G24</f>
        <v>34600</v>
      </c>
      <c r="F65" s="347">
        <f>I24</f>
        <v>51900</v>
      </c>
      <c r="G65" s="347">
        <f>K24</f>
        <v>51900</v>
      </c>
      <c r="H65" s="347">
        <f>N24</f>
        <v>51900</v>
      </c>
      <c r="I65" s="348">
        <f>Q24</f>
        <v>51900</v>
      </c>
      <c r="J65" s="185">
        <f>T24</f>
        <v>51900</v>
      </c>
      <c r="K65" s="185">
        <f t="shared" si="39"/>
        <v>51900</v>
      </c>
      <c r="L65" s="202">
        <f t="shared" si="40"/>
        <v>51900</v>
      </c>
      <c r="M65" s="377">
        <f t="shared" si="41"/>
        <v>17300</v>
      </c>
      <c r="N65" s="195">
        <f t="shared" si="42"/>
        <v>34600</v>
      </c>
      <c r="O65" s="195">
        <f t="shared" si="43"/>
        <v>60600</v>
      </c>
      <c r="P65" s="195">
        <f t="shared" si="44"/>
        <v>86500</v>
      </c>
      <c r="Q65" s="195">
        <f t="shared" si="45"/>
        <v>121100</v>
      </c>
      <c r="R65" s="191">
        <f t="shared" si="46"/>
        <v>164400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190</v>
      </c>
    </row>
    <row r="72" spans="1:19" ht="13.5" thickBot="1" x14ac:dyDescent="0.25">
      <c r="B72" s="487" t="s">
        <v>184</v>
      </c>
      <c r="C72" s="43"/>
      <c r="D72" s="43"/>
      <c r="E72" s="44"/>
    </row>
    <row r="73" spans="1:19" x14ac:dyDescent="0.2">
      <c r="B73" s="476" t="s">
        <v>19</v>
      </c>
      <c r="C73" s="477" t="s">
        <v>183</v>
      </c>
      <c r="D73" s="477" t="s">
        <v>62</v>
      </c>
      <c r="E73" s="478" t="s">
        <v>63</v>
      </c>
    </row>
    <row r="74" spans="1:19" x14ac:dyDescent="0.2">
      <c r="B74" s="479">
        <v>0</v>
      </c>
      <c r="C74" s="480">
        <f>C25</f>
        <v>181700</v>
      </c>
      <c r="D74" s="481">
        <v>0</v>
      </c>
      <c r="E74" s="482">
        <v>0</v>
      </c>
    </row>
    <row r="75" spans="1:19" x14ac:dyDescent="0.2">
      <c r="B75" s="479">
        <v>1</v>
      </c>
      <c r="C75" s="480">
        <f>D24</f>
        <v>190300</v>
      </c>
      <c r="D75" s="480">
        <f>E25</f>
        <v>18200</v>
      </c>
      <c r="E75" s="482">
        <v>0</v>
      </c>
    </row>
    <row r="76" spans="1:19" x14ac:dyDescent="0.2">
      <c r="B76" s="479">
        <v>2</v>
      </c>
      <c r="C76" s="480">
        <f>F25</f>
        <v>218000</v>
      </c>
      <c r="D76" s="480">
        <f>G25</f>
        <v>36300</v>
      </c>
      <c r="E76" s="482">
        <v>0</v>
      </c>
    </row>
    <row r="77" spans="1:19" x14ac:dyDescent="0.2">
      <c r="B77" s="479">
        <v>3</v>
      </c>
      <c r="C77" s="480">
        <f>H25</f>
        <v>236200</v>
      </c>
      <c r="D77" s="480">
        <f>I25</f>
        <v>54500</v>
      </c>
      <c r="E77" s="482">
        <v>0</v>
      </c>
    </row>
    <row r="78" spans="1:19" x14ac:dyDescent="0.2">
      <c r="B78" s="479">
        <v>4</v>
      </c>
      <c r="C78" s="480">
        <f>J25</f>
        <v>254400</v>
      </c>
      <c r="D78" s="480">
        <f>K25</f>
        <v>54500</v>
      </c>
      <c r="E78" s="483">
        <f>L25</f>
        <v>18200</v>
      </c>
    </row>
    <row r="79" spans="1:19" x14ac:dyDescent="0.2">
      <c r="B79" s="479">
        <v>5</v>
      </c>
      <c r="C79" s="480">
        <f>M25</f>
        <v>272600</v>
      </c>
      <c r="D79" s="480">
        <f>N25</f>
        <v>54500</v>
      </c>
      <c r="E79" s="483">
        <f>O25</f>
        <v>36400</v>
      </c>
    </row>
    <row r="80" spans="1:19" x14ac:dyDescent="0.2">
      <c r="B80" s="479">
        <v>6</v>
      </c>
      <c r="C80" s="480">
        <f>P25</f>
        <v>299800</v>
      </c>
      <c r="D80" s="480">
        <f>Q25</f>
        <v>54500</v>
      </c>
      <c r="E80" s="483">
        <f>R25</f>
        <v>63600</v>
      </c>
    </row>
    <row r="81" spans="2:5" x14ac:dyDescent="0.2">
      <c r="B81" s="479">
        <v>7</v>
      </c>
      <c r="C81" s="480">
        <f>S25</f>
        <v>327100</v>
      </c>
      <c r="D81" s="480">
        <f>T25</f>
        <v>54500</v>
      </c>
      <c r="E81" s="483">
        <f>U25</f>
        <v>90900</v>
      </c>
    </row>
    <row r="82" spans="2:5" x14ac:dyDescent="0.2">
      <c r="B82" s="479">
        <v>8</v>
      </c>
      <c r="C82" s="480">
        <f>V25</f>
        <v>363400</v>
      </c>
      <c r="D82" s="480">
        <f>W25</f>
        <v>54500</v>
      </c>
      <c r="E82" s="483">
        <f>X25</f>
        <v>127200</v>
      </c>
    </row>
    <row r="83" spans="2:5" ht="13.5" thickBot="1" x14ac:dyDescent="0.25">
      <c r="B83" s="484">
        <v>9</v>
      </c>
      <c r="C83" s="485">
        <f>Y25</f>
        <v>408800</v>
      </c>
      <c r="D83" s="485">
        <f>Z25</f>
        <v>54500</v>
      </c>
      <c r="E83" s="486">
        <f>AA25</f>
        <v>172600</v>
      </c>
    </row>
  </sheetData>
  <sheetProtection password="E33D" sheet="1" objects="1" scenarios="1"/>
  <mergeCells count="2">
    <mergeCell ref="J2:L2"/>
    <mergeCell ref="M2:O2"/>
  </mergeCells>
  <phoneticPr fontId="0" type="noConversion"/>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topLeftCell="A2" zoomScale="125" zoomScaleNormal="125" zoomScalePageLayoutView="125" workbookViewId="0">
      <selection activeCell="Y4" sqref="Y4:Y24"/>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7"/>
      <c r="B2" s="404" t="s">
        <v>51</v>
      </c>
      <c r="C2" s="405"/>
      <c r="D2" s="406" t="s">
        <v>52</v>
      </c>
      <c r="E2" s="407"/>
      <c r="F2" s="406" t="s">
        <v>53</v>
      </c>
      <c r="G2" s="407"/>
      <c r="H2" s="406" t="s">
        <v>54</v>
      </c>
      <c r="I2" s="407"/>
      <c r="J2" s="406" t="s">
        <v>55</v>
      </c>
      <c r="K2" s="408"/>
      <c r="L2" s="407"/>
      <c r="M2" s="406" t="s">
        <v>56</v>
      </c>
      <c r="N2" s="408"/>
      <c r="O2" s="407"/>
      <c r="P2" s="406"/>
      <c r="Q2" s="408" t="s">
        <v>57</v>
      </c>
      <c r="R2" s="407"/>
      <c r="S2" s="406"/>
      <c r="T2" s="408" t="s">
        <v>58</v>
      </c>
      <c r="U2" s="407"/>
      <c r="V2" s="410"/>
      <c r="W2" s="408" t="s">
        <v>122</v>
      </c>
      <c r="X2" s="407"/>
      <c r="Y2" s="411"/>
      <c r="Z2" s="408" t="s">
        <v>123</v>
      </c>
      <c r="AA2" s="407"/>
    </row>
    <row r="3" spans="1:27"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27" t="s">
        <v>57</v>
      </c>
      <c r="Q3" s="182" t="s">
        <v>62</v>
      </c>
      <c r="R3" s="188" t="s">
        <v>63</v>
      </c>
      <c r="S3" s="31" t="s">
        <v>58</v>
      </c>
      <c r="T3" s="182" t="s">
        <v>62</v>
      </c>
      <c r="U3" s="188" t="s">
        <v>63</v>
      </c>
      <c r="V3" s="651" t="s">
        <v>122</v>
      </c>
      <c r="W3" s="182" t="s">
        <v>62</v>
      </c>
      <c r="X3" s="188" t="s">
        <v>63</v>
      </c>
      <c r="Y3" s="646" t="s">
        <v>123</v>
      </c>
      <c r="Z3" s="182" t="s">
        <v>62</v>
      </c>
      <c r="AA3" s="188" t="s">
        <v>63</v>
      </c>
    </row>
    <row r="4" spans="1:27" ht="13.5" thickBot="1" x14ac:dyDescent="0.25">
      <c r="A4" s="169" t="s">
        <v>22</v>
      </c>
      <c r="B4" s="269" t="s">
        <v>84</v>
      </c>
      <c r="C4" s="641">
        <v>55900</v>
      </c>
      <c r="D4" s="642">
        <v>61500</v>
      </c>
      <c r="E4" s="430">
        <f t="shared" ref="E4:E24" si="0">D4-C4</f>
        <v>5600</v>
      </c>
      <c r="F4" s="642">
        <v>67100</v>
      </c>
      <c r="G4" s="652">
        <f t="shared" ref="G4:G22" si="1">F4-C4</f>
        <v>11200</v>
      </c>
      <c r="H4" s="642">
        <v>72700</v>
      </c>
      <c r="I4" s="430">
        <f t="shared" ref="I4:I22" si="2">H4-C4</f>
        <v>16800</v>
      </c>
      <c r="J4" s="642">
        <v>78300</v>
      </c>
      <c r="K4" s="431">
        <f t="shared" ref="K4:K23" si="3">I4</f>
        <v>16800</v>
      </c>
      <c r="L4" s="432">
        <f t="shared" ref="L4:L22" si="4">J4-H4</f>
        <v>5600</v>
      </c>
      <c r="M4" s="642">
        <v>83900</v>
      </c>
      <c r="N4" s="431">
        <f t="shared" ref="N4:N23" si="5">K4</f>
        <v>16800</v>
      </c>
      <c r="O4" s="647">
        <f>M4-H4</f>
        <v>11200</v>
      </c>
      <c r="P4" s="642">
        <v>92200</v>
      </c>
      <c r="Q4" s="431">
        <f t="shared" ref="Q4:Q23" si="6">N4</f>
        <v>16800</v>
      </c>
      <c r="R4" s="432">
        <f>P4-H4</f>
        <v>19500</v>
      </c>
      <c r="S4" s="642">
        <v>100600</v>
      </c>
      <c r="T4" s="431">
        <f>Q4</f>
        <v>16800</v>
      </c>
      <c r="U4" s="647">
        <f>S4-H4</f>
        <v>27900</v>
      </c>
      <c r="V4" s="645">
        <v>111800</v>
      </c>
      <c r="W4" s="431">
        <f>T4</f>
        <v>16800</v>
      </c>
      <c r="X4" s="647">
        <f>V4-H4</f>
        <v>39100</v>
      </c>
      <c r="Y4" s="642">
        <v>125800</v>
      </c>
      <c r="Z4" s="431">
        <f>W4</f>
        <v>16800</v>
      </c>
      <c r="AA4" s="432">
        <f>Y4-H4</f>
        <v>53100</v>
      </c>
    </row>
    <row r="5" spans="1:27" ht="13.5" thickBot="1" x14ac:dyDescent="0.25">
      <c r="A5" s="170" t="s">
        <v>23</v>
      </c>
      <c r="B5" s="21">
        <v>1</v>
      </c>
      <c r="C5" s="641">
        <v>64800</v>
      </c>
      <c r="D5" s="642">
        <v>71300</v>
      </c>
      <c r="E5" s="433">
        <f t="shared" si="0"/>
        <v>6500</v>
      </c>
      <c r="F5" s="642">
        <v>77800</v>
      </c>
      <c r="G5" s="653">
        <f t="shared" si="1"/>
        <v>13000</v>
      </c>
      <c r="H5" s="642">
        <v>84200</v>
      </c>
      <c r="I5" s="433">
        <f t="shared" si="2"/>
        <v>19400</v>
      </c>
      <c r="J5" s="642">
        <v>90700</v>
      </c>
      <c r="K5" s="434">
        <f t="shared" si="3"/>
        <v>19400</v>
      </c>
      <c r="L5" s="435">
        <f t="shared" si="4"/>
        <v>6500</v>
      </c>
      <c r="M5" s="642">
        <v>97200</v>
      </c>
      <c r="N5" s="434">
        <f t="shared" si="5"/>
        <v>19400</v>
      </c>
      <c r="O5" s="648">
        <f t="shared" ref="O5:O20" si="7">M5-H5</f>
        <v>13000</v>
      </c>
      <c r="P5" s="642">
        <v>106900</v>
      </c>
      <c r="Q5" s="434">
        <f t="shared" si="6"/>
        <v>19400</v>
      </c>
      <c r="R5" s="435">
        <f>P5-H5</f>
        <v>22700</v>
      </c>
      <c r="S5" s="642">
        <v>116600</v>
      </c>
      <c r="T5" s="434">
        <f t="shared" ref="T5:T23" si="8">Q5</f>
        <v>19400</v>
      </c>
      <c r="U5" s="648">
        <f t="shared" ref="U5:U23" si="9">S5-H5</f>
        <v>32400</v>
      </c>
      <c r="V5" s="645">
        <v>129600</v>
      </c>
      <c r="W5" s="434">
        <f t="shared" ref="W5:W23" si="10">T5</f>
        <v>19400</v>
      </c>
      <c r="X5" s="648">
        <f t="shared" ref="X5:X24" si="11">V5-H5</f>
        <v>45400</v>
      </c>
      <c r="Y5" s="642">
        <v>145800</v>
      </c>
      <c r="Z5" s="434">
        <f t="shared" ref="Z5:Z23" si="12">W5</f>
        <v>19400</v>
      </c>
      <c r="AA5" s="435">
        <f t="shared" ref="AA5:AA24" si="13">Y5-H5</f>
        <v>61600</v>
      </c>
    </row>
    <row r="6" spans="1:27" ht="13.5" thickBot="1" x14ac:dyDescent="0.25">
      <c r="A6" s="171"/>
      <c r="B6" s="22">
        <v>2</v>
      </c>
      <c r="C6" s="641">
        <v>68700</v>
      </c>
      <c r="D6" s="642">
        <v>75600</v>
      </c>
      <c r="E6" s="433">
        <f t="shared" si="0"/>
        <v>6900</v>
      </c>
      <c r="F6" s="642">
        <v>82400</v>
      </c>
      <c r="G6" s="653">
        <f t="shared" si="1"/>
        <v>13700</v>
      </c>
      <c r="H6" s="642">
        <v>89300</v>
      </c>
      <c r="I6" s="433">
        <f t="shared" si="2"/>
        <v>20600</v>
      </c>
      <c r="J6" s="642">
        <v>96200</v>
      </c>
      <c r="K6" s="434">
        <f t="shared" si="3"/>
        <v>20600</v>
      </c>
      <c r="L6" s="435">
        <f t="shared" si="4"/>
        <v>6900</v>
      </c>
      <c r="M6" s="642">
        <v>103100</v>
      </c>
      <c r="N6" s="434">
        <f t="shared" si="5"/>
        <v>20600</v>
      </c>
      <c r="O6" s="648">
        <f t="shared" si="7"/>
        <v>13800</v>
      </c>
      <c r="P6" s="642">
        <v>113400</v>
      </c>
      <c r="Q6" s="434">
        <f t="shared" si="6"/>
        <v>20600</v>
      </c>
      <c r="R6" s="435">
        <f t="shared" ref="R6:R20" si="14">P6-H6</f>
        <v>24100</v>
      </c>
      <c r="S6" s="642">
        <v>123700</v>
      </c>
      <c r="T6" s="434">
        <f t="shared" si="8"/>
        <v>20600</v>
      </c>
      <c r="U6" s="648">
        <f t="shared" si="9"/>
        <v>34400</v>
      </c>
      <c r="V6" s="645">
        <v>137400</v>
      </c>
      <c r="W6" s="434">
        <f t="shared" si="10"/>
        <v>20600</v>
      </c>
      <c r="X6" s="648">
        <f t="shared" si="11"/>
        <v>48100</v>
      </c>
      <c r="Y6" s="642">
        <v>154600</v>
      </c>
      <c r="Z6" s="434">
        <f t="shared" si="12"/>
        <v>20600</v>
      </c>
      <c r="AA6" s="435">
        <f t="shared" si="13"/>
        <v>65300</v>
      </c>
    </row>
    <row r="7" spans="1:27" ht="13.5" thickBot="1" x14ac:dyDescent="0.25">
      <c r="A7" s="171"/>
      <c r="B7" s="22">
        <v>3</v>
      </c>
      <c r="C7" s="641">
        <v>72500</v>
      </c>
      <c r="D7" s="642">
        <v>79800</v>
      </c>
      <c r="E7" s="433">
        <f t="shared" si="0"/>
        <v>7300</v>
      </c>
      <c r="F7" s="642">
        <v>87000</v>
      </c>
      <c r="G7" s="653">
        <f t="shared" si="1"/>
        <v>14500</v>
      </c>
      <c r="H7" s="642">
        <v>94300</v>
      </c>
      <c r="I7" s="433">
        <f t="shared" si="2"/>
        <v>21800</v>
      </c>
      <c r="J7" s="642">
        <v>101500</v>
      </c>
      <c r="K7" s="434">
        <f t="shared" si="3"/>
        <v>21800</v>
      </c>
      <c r="L7" s="435">
        <f t="shared" si="4"/>
        <v>7200</v>
      </c>
      <c r="M7" s="642">
        <v>108800</v>
      </c>
      <c r="N7" s="434">
        <f t="shared" si="5"/>
        <v>21800</v>
      </c>
      <c r="O7" s="648">
        <f t="shared" si="7"/>
        <v>14500</v>
      </c>
      <c r="P7" s="642">
        <v>119600</v>
      </c>
      <c r="Q7" s="434">
        <f t="shared" si="6"/>
        <v>21800</v>
      </c>
      <c r="R7" s="435">
        <f t="shared" si="14"/>
        <v>25300</v>
      </c>
      <c r="S7" s="642">
        <v>130500</v>
      </c>
      <c r="T7" s="434">
        <f>Q7</f>
        <v>21800</v>
      </c>
      <c r="U7" s="648">
        <f t="shared" si="9"/>
        <v>36200</v>
      </c>
      <c r="V7" s="645">
        <v>145000</v>
      </c>
      <c r="W7" s="434">
        <f>T7</f>
        <v>21800</v>
      </c>
      <c r="X7" s="648">
        <f t="shared" si="11"/>
        <v>50700</v>
      </c>
      <c r="Y7" s="642">
        <v>163100</v>
      </c>
      <c r="Z7" s="434">
        <f t="shared" si="12"/>
        <v>21800</v>
      </c>
      <c r="AA7" s="435">
        <f t="shared" si="13"/>
        <v>68800</v>
      </c>
    </row>
    <row r="8" spans="1:27" ht="13.5" thickBot="1" x14ac:dyDescent="0.25">
      <c r="A8" s="171"/>
      <c r="B8" s="22">
        <v>4</v>
      </c>
      <c r="C8" s="641">
        <v>76700</v>
      </c>
      <c r="D8" s="642">
        <v>84400</v>
      </c>
      <c r="E8" s="433">
        <f t="shared" si="0"/>
        <v>7700</v>
      </c>
      <c r="F8" s="642">
        <v>92000</v>
      </c>
      <c r="G8" s="653">
        <f t="shared" si="1"/>
        <v>15300</v>
      </c>
      <c r="H8" s="642">
        <v>99700</v>
      </c>
      <c r="I8" s="433">
        <f t="shared" si="2"/>
        <v>23000</v>
      </c>
      <c r="J8" s="642">
        <v>107400</v>
      </c>
      <c r="K8" s="434">
        <f t="shared" si="3"/>
        <v>23000</v>
      </c>
      <c r="L8" s="435">
        <f t="shared" si="4"/>
        <v>7700</v>
      </c>
      <c r="M8" s="642">
        <v>115100</v>
      </c>
      <c r="N8" s="434">
        <f t="shared" si="5"/>
        <v>23000</v>
      </c>
      <c r="O8" s="648">
        <f t="shared" si="7"/>
        <v>15400</v>
      </c>
      <c r="P8" s="642">
        <v>126600</v>
      </c>
      <c r="Q8" s="434">
        <f t="shared" si="6"/>
        <v>23000</v>
      </c>
      <c r="R8" s="435">
        <f t="shared" si="14"/>
        <v>26900</v>
      </c>
      <c r="S8" s="642">
        <v>138100</v>
      </c>
      <c r="T8" s="434">
        <f t="shared" si="8"/>
        <v>23000</v>
      </c>
      <c r="U8" s="648">
        <f t="shared" si="9"/>
        <v>38400</v>
      </c>
      <c r="V8" s="645">
        <v>153400</v>
      </c>
      <c r="W8" s="434">
        <f t="shared" si="10"/>
        <v>23000</v>
      </c>
      <c r="X8" s="648">
        <f t="shared" si="11"/>
        <v>53700</v>
      </c>
      <c r="Y8" s="642">
        <v>172600</v>
      </c>
      <c r="Z8" s="434">
        <f t="shared" si="12"/>
        <v>23000</v>
      </c>
      <c r="AA8" s="435">
        <f t="shared" si="13"/>
        <v>72900</v>
      </c>
    </row>
    <row r="9" spans="1:27" ht="13.5" thickBot="1" x14ac:dyDescent="0.25">
      <c r="A9" s="171"/>
      <c r="B9" s="22">
        <v>5</v>
      </c>
      <c r="C9" s="641">
        <v>80400</v>
      </c>
      <c r="D9" s="642">
        <v>88400</v>
      </c>
      <c r="E9" s="433">
        <f t="shared" si="0"/>
        <v>8000</v>
      </c>
      <c r="F9" s="642">
        <v>96500</v>
      </c>
      <c r="G9" s="653">
        <f t="shared" si="1"/>
        <v>16100</v>
      </c>
      <c r="H9" s="642">
        <v>104500</v>
      </c>
      <c r="I9" s="433">
        <f t="shared" si="2"/>
        <v>24100</v>
      </c>
      <c r="J9" s="642">
        <v>112600</v>
      </c>
      <c r="K9" s="434">
        <f t="shared" si="3"/>
        <v>24100</v>
      </c>
      <c r="L9" s="435">
        <f t="shared" si="4"/>
        <v>8100</v>
      </c>
      <c r="M9" s="642">
        <v>120600</v>
      </c>
      <c r="N9" s="434">
        <f t="shared" si="5"/>
        <v>24100</v>
      </c>
      <c r="O9" s="648">
        <f t="shared" si="7"/>
        <v>16100</v>
      </c>
      <c r="P9" s="642">
        <v>132700</v>
      </c>
      <c r="Q9" s="434">
        <f t="shared" si="6"/>
        <v>24100</v>
      </c>
      <c r="R9" s="435">
        <f t="shared" si="14"/>
        <v>28200</v>
      </c>
      <c r="S9" s="642">
        <v>144700</v>
      </c>
      <c r="T9" s="434">
        <f t="shared" si="8"/>
        <v>24100</v>
      </c>
      <c r="U9" s="648">
        <f t="shared" si="9"/>
        <v>40200</v>
      </c>
      <c r="V9" s="645">
        <v>160800</v>
      </c>
      <c r="W9" s="434">
        <f t="shared" si="10"/>
        <v>24100</v>
      </c>
      <c r="X9" s="648">
        <f t="shared" si="11"/>
        <v>56300</v>
      </c>
      <c r="Y9" s="642">
        <v>180900</v>
      </c>
      <c r="Z9" s="434">
        <f t="shared" si="12"/>
        <v>24100</v>
      </c>
      <c r="AA9" s="435">
        <f t="shared" si="13"/>
        <v>76400</v>
      </c>
    </row>
    <row r="10" spans="1:27" ht="13.5" thickBot="1" x14ac:dyDescent="0.25">
      <c r="A10" s="172"/>
      <c r="B10" s="23">
        <v>6</v>
      </c>
      <c r="C10" s="641">
        <v>84400</v>
      </c>
      <c r="D10" s="642">
        <v>92800</v>
      </c>
      <c r="E10" s="430">
        <f t="shared" si="0"/>
        <v>8400</v>
      </c>
      <c r="F10" s="642">
        <v>101300</v>
      </c>
      <c r="G10" s="652">
        <f t="shared" si="1"/>
        <v>16900</v>
      </c>
      <c r="H10" s="642">
        <v>109700</v>
      </c>
      <c r="I10" s="430">
        <f t="shared" si="2"/>
        <v>25300</v>
      </c>
      <c r="J10" s="642">
        <v>118200</v>
      </c>
      <c r="K10" s="431">
        <f t="shared" si="3"/>
        <v>25300</v>
      </c>
      <c r="L10" s="432">
        <f t="shared" si="4"/>
        <v>8500</v>
      </c>
      <c r="M10" s="642">
        <v>126600</v>
      </c>
      <c r="N10" s="431">
        <f t="shared" si="5"/>
        <v>25300</v>
      </c>
      <c r="O10" s="647">
        <f t="shared" si="7"/>
        <v>16900</v>
      </c>
      <c r="P10" s="642">
        <v>139300</v>
      </c>
      <c r="Q10" s="431">
        <f t="shared" si="6"/>
        <v>25300</v>
      </c>
      <c r="R10" s="432">
        <f t="shared" si="14"/>
        <v>29600</v>
      </c>
      <c r="S10" s="642">
        <v>151900</v>
      </c>
      <c r="T10" s="431">
        <f t="shared" si="8"/>
        <v>25300</v>
      </c>
      <c r="U10" s="647">
        <f t="shared" si="9"/>
        <v>42200</v>
      </c>
      <c r="V10" s="645">
        <v>168800</v>
      </c>
      <c r="W10" s="431">
        <f t="shared" si="10"/>
        <v>25300</v>
      </c>
      <c r="X10" s="647">
        <f t="shared" si="11"/>
        <v>59100</v>
      </c>
      <c r="Y10" s="642">
        <v>189900</v>
      </c>
      <c r="Z10" s="431">
        <f t="shared" si="12"/>
        <v>25300</v>
      </c>
      <c r="AA10" s="432">
        <f t="shared" si="13"/>
        <v>80200</v>
      </c>
    </row>
    <row r="11" spans="1:27" ht="13.5" thickBot="1" x14ac:dyDescent="0.25">
      <c r="A11" s="170" t="s">
        <v>24</v>
      </c>
      <c r="B11" s="21">
        <v>1</v>
      </c>
      <c r="C11" s="641">
        <v>80500</v>
      </c>
      <c r="D11" s="642">
        <v>88600</v>
      </c>
      <c r="E11" s="433">
        <f t="shared" si="0"/>
        <v>8100</v>
      </c>
      <c r="F11" s="642">
        <v>96600</v>
      </c>
      <c r="G11" s="653">
        <f t="shared" si="1"/>
        <v>16100</v>
      </c>
      <c r="H11" s="642">
        <v>104700</v>
      </c>
      <c r="I11" s="433">
        <f t="shared" si="2"/>
        <v>24200</v>
      </c>
      <c r="J11" s="642">
        <v>112700</v>
      </c>
      <c r="K11" s="434">
        <f t="shared" si="3"/>
        <v>24200</v>
      </c>
      <c r="L11" s="435">
        <f t="shared" si="4"/>
        <v>8000</v>
      </c>
      <c r="M11" s="642">
        <v>120800</v>
      </c>
      <c r="N11" s="434">
        <f t="shared" si="5"/>
        <v>24200</v>
      </c>
      <c r="O11" s="648">
        <f t="shared" si="7"/>
        <v>16100</v>
      </c>
      <c r="P11" s="642">
        <v>132800</v>
      </c>
      <c r="Q11" s="434">
        <f t="shared" si="6"/>
        <v>24200</v>
      </c>
      <c r="R11" s="435">
        <f t="shared" si="14"/>
        <v>28100</v>
      </c>
      <c r="S11" s="642">
        <v>144900</v>
      </c>
      <c r="T11" s="434">
        <f t="shared" si="8"/>
        <v>24200</v>
      </c>
      <c r="U11" s="648">
        <f t="shared" si="9"/>
        <v>40200</v>
      </c>
      <c r="V11" s="645">
        <v>161000</v>
      </c>
      <c r="W11" s="434">
        <f t="shared" si="10"/>
        <v>24200</v>
      </c>
      <c r="X11" s="648">
        <f t="shared" si="11"/>
        <v>56300</v>
      </c>
      <c r="Y11" s="642">
        <v>181100</v>
      </c>
      <c r="Z11" s="434">
        <f t="shared" si="12"/>
        <v>24200</v>
      </c>
      <c r="AA11" s="435">
        <f t="shared" si="13"/>
        <v>76400</v>
      </c>
    </row>
    <row r="12" spans="1:27" ht="13.5" thickBot="1" x14ac:dyDescent="0.25">
      <c r="A12" s="171"/>
      <c r="B12" s="22">
        <v>2</v>
      </c>
      <c r="C12" s="641">
        <v>84500</v>
      </c>
      <c r="D12" s="642">
        <v>93000</v>
      </c>
      <c r="E12" s="433">
        <f t="shared" si="0"/>
        <v>8500</v>
      </c>
      <c r="F12" s="642">
        <v>101400</v>
      </c>
      <c r="G12" s="653">
        <f t="shared" si="1"/>
        <v>16900</v>
      </c>
      <c r="H12" s="642">
        <v>109900</v>
      </c>
      <c r="I12" s="433">
        <f t="shared" si="2"/>
        <v>25400</v>
      </c>
      <c r="J12" s="642">
        <v>118300</v>
      </c>
      <c r="K12" s="434">
        <f t="shared" si="3"/>
        <v>25400</v>
      </c>
      <c r="L12" s="435">
        <f t="shared" si="4"/>
        <v>8400</v>
      </c>
      <c r="M12" s="642">
        <v>126800</v>
      </c>
      <c r="N12" s="434">
        <f t="shared" si="5"/>
        <v>25400</v>
      </c>
      <c r="O12" s="648">
        <f t="shared" si="7"/>
        <v>16900</v>
      </c>
      <c r="P12" s="642">
        <v>139400</v>
      </c>
      <c r="Q12" s="434">
        <f t="shared" si="6"/>
        <v>25400</v>
      </c>
      <c r="R12" s="435">
        <f t="shared" si="14"/>
        <v>29500</v>
      </c>
      <c r="S12" s="642">
        <v>152100</v>
      </c>
      <c r="T12" s="434">
        <f t="shared" si="8"/>
        <v>25400</v>
      </c>
      <c r="U12" s="648">
        <f t="shared" si="9"/>
        <v>42200</v>
      </c>
      <c r="V12" s="645">
        <v>169000</v>
      </c>
      <c r="W12" s="434">
        <f t="shared" si="10"/>
        <v>25400</v>
      </c>
      <c r="X12" s="648">
        <f t="shared" si="11"/>
        <v>59100</v>
      </c>
      <c r="Y12" s="642">
        <v>190100</v>
      </c>
      <c r="Z12" s="434">
        <f t="shared" si="12"/>
        <v>25400</v>
      </c>
      <c r="AA12" s="435">
        <f t="shared" si="13"/>
        <v>80200</v>
      </c>
    </row>
    <row r="13" spans="1:27" ht="13.5" thickBot="1" x14ac:dyDescent="0.25">
      <c r="A13" s="171"/>
      <c r="B13" s="22">
        <v>3</v>
      </c>
      <c r="C13" s="641">
        <v>89200</v>
      </c>
      <c r="D13" s="642">
        <v>98100</v>
      </c>
      <c r="E13" s="433">
        <f t="shared" si="0"/>
        <v>8900</v>
      </c>
      <c r="F13" s="642">
        <v>107000</v>
      </c>
      <c r="G13" s="653">
        <f t="shared" si="1"/>
        <v>17800</v>
      </c>
      <c r="H13" s="642">
        <v>116000</v>
      </c>
      <c r="I13" s="433">
        <f t="shared" si="2"/>
        <v>26800</v>
      </c>
      <c r="J13" s="642">
        <v>124900</v>
      </c>
      <c r="K13" s="434">
        <f t="shared" si="3"/>
        <v>26800</v>
      </c>
      <c r="L13" s="435">
        <f t="shared" si="4"/>
        <v>8900</v>
      </c>
      <c r="M13" s="642">
        <v>133800</v>
      </c>
      <c r="N13" s="434">
        <f t="shared" si="5"/>
        <v>26800</v>
      </c>
      <c r="O13" s="648">
        <f t="shared" si="7"/>
        <v>17800</v>
      </c>
      <c r="P13" s="642">
        <v>147200</v>
      </c>
      <c r="Q13" s="434">
        <f t="shared" si="6"/>
        <v>26800</v>
      </c>
      <c r="R13" s="435">
        <f t="shared" si="14"/>
        <v>31200</v>
      </c>
      <c r="S13" s="642">
        <v>160600</v>
      </c>
      <c r="T13" s="434">
        <f t="shared" si="8"/>
        <v>26800</v>
      </c>
      <c r="U13" s="648">
        <f t="shared" si="9"/>
        <v>44600</v>
      </c>
      <c r="V13" s="645">
        <v>178400</v>
      </c>
      <c r="W13" s="434">
        <f t="shared" si="10"/>
        <v>26800</v>
      </c>
      <c r="X13" s="648">
        <f t="shared" si="11"/>
        <v>62400</v>
      </c>
      <c r="Y13" s="642">
        <v>200700</v>
      </c>
      <c r="Z13" s="434">
        <f t="shared" si="12"/>
        <v>26800</v>
      </c>
      <c r="AA13" s="435">
        <f t="shared" si="13"/>
        <v>84700</v>
      </c>
    </row>
    <row r="14" spans="1:27" ht="13.5" thickBot="1" x14ac:dyDescent="0.25">
      <c r="A14" s="171"/>
      <c r="B14" s="22">
        <v>4</v>
      </c>
      <c r="C14" s="641">
        <v>94700</v>
      </c>
      <c r="D14" s="642">
        <v>104200</v>
      </c>
      <c r="E14" s="433">
        <f t="shared" si="0"/>
        <v>9500</v>
      </c>
      <c r="F14" s="642">
        <v>113600</v>
      </c>
      <c r="G14" s="653">
        <f t="shared" si="1"/>
        <v>18900</v>
      </c>
      <c r="H14" s="642">
        <v>123100</v>
      </c>
      <c r="I14" s="433">
        <f t="shared" si="2"/>
        <v>28400</v>
      </c>
      <c r="J14" s="642">
        <v>132600</v>
      </c>
      <c r="K14" s="434">
        <f t="shared" si="3"/>
        <v>28400</v>
      </c>
      <c r="L14" s="435">
        <f t="shared" si="4"/>
        <v>9500</v>
      </c>
      <c r="M14" s="642">
        <v>142100</v>
      </c>
      <c r="N14" s="434">
        <f t="shared" si="5"/>
        <v>28400</v>
      </c>
      <c r="O14" s="648">
        <f t="shared" si="7"/>
        <v>19000</v>
      </c>
      <c r="P14" s="642">
        <v>156300</v>
      </c>
      <c r="Q14" s="434">
        <f t="shared" si="6"/>
        <v>28400</v>
      </c>
      <c r="R14" s="435">
        <f t="shared" si="14"/>
        <v>33200</v>
      </c>
      <c r="S14" s="642">
        <v>170500</v>
      </c>
      <c r="T14" s="434">
        <f t="shared" si="8"/>
        <v>28400</v>
      </c>
      <c r="U14" s="648">
        <f t="shared" si="9"/>
        <v>47400</v>
      </c>
      <c r="V14" s="645">
        <v>189400</v>
      </c>
      <c r="W14" s="434">
        <f t="shared" si="10"/>
        <v>28400</v>
      </c>
      <c r="X14" s="648">
        <f t="shared" si="11"/>
        <v>66300</v>
      </c>
      <c r="Y14" s="642">
        <v>213100</v>
      </c>
      <c r="Z14" s="434">
        <f t="shared" si="12"/>
        <v>28400</v>
      </c>
      <c r="AA14" s="435">
        <f t="shared" si="13"/>
        <v>90000</v>
      </c>
    </row>
    <row r="15" spans="1:27" ht="13.5" thickBot="1" x14ac:dyDescent="0.25">
      <c r="A15" s="172"/>
      <c r="B15" s="23">
        <v>5</v>
      </c>
      <c r="C15" s="641">
        <v>102000</v>
      </c>
      <c r="D15" s="642">
        <v>112200</v>
      </c>
      <c r="E15" s="430">
        <f t="shared" si="0"/>
        <v>10200</v>
      </c>
      <c r="F15" s="642">
        <v>122400</v>
      </c>
      <c r="G15" s="652">
        <f t="shared" si="1"/>
        <v>20400</v>
      </c>
      <c r="H15" s="642">
        <v>132600</v>
      </c>
      <c r="I15" s="430">
        <f t="shared" si="2"/>
        <v>30600</v>
      </c>
      <c r="J15" s="642">
        <v>142800</v>
      </c>
      <c r="K15" s="431">
        <f t="shared" si="3"/>
        <v>30600</v>
      </c>
      <c r="L15" s="432">
        <f t="shared" si="4"/>
        <v>10200</v>
      </c>
      <c r="M15" s="642">
        <v>153000</v>
      </c>
      <c r="N15" s="431">
        <f t="shared" si="5"/>
        <v>30600</v>
      </c>
      <c r="O15" s="647">
        <f t="shared" si="7"/>
        <v>20400</v>
      </c>
      <c r="P15" s="642">
        <v>168300</v>
      </c>
      <c r="Q15" s="431">
        <f t="shared" si="6"/>
        <v>30600</v>
      </c>
      <c r="R15" s="432">
        <f t="shared" si="14"/>
        <v>35700</v>
      </c>
      <c r="S15" s="642">
        <v>183600</v>
      </c>
      <c r="T15" s="431">
        <f t="shared" si="8"/>
        <v>30600</v>
      </c>
      <c r="U15" s="647">
        <f t="shared" si="9"/>
        <v>51000</v>
      </c>
      <c r="V15" s="645">
        <v>204000</v>
      </c>
      <c r="W15" s="431">
        <f t="shared" si="10"/>
        <v>30600</v>
      </c>
      <c r="X15" s="647">
        <f t="shared" si="11"/>
        <v>71400</v>
      </c>
      <c r="Y15" s="642">
        <v>229500</v>
      </c>
      <c r="Z15" s="431">
        <f t="shared" si="12"/>
        <v>30600</v>
      </c>
      <c r="AA15" s="432">
        <f t="shared" si="13"/>
        <v>96900</v>
      </c>
    </row>
    <row r="16" spans="1:27" ht="13.5" thickBot="1" x14ac:dyDescent="0.25">
      <c r="A16" s="170" t="s">
        <v>25</v>
      </c>
      <c r="B16" s="21">
        <v>1</v>
      </c>
      <c r="C16" s="641">
        <v>94800</v>
      </c>
      <c r="D16" s="642">
        <v>104300</v>
      </c>
      <c r="E16" s="433">
        <f t="shared" si="0"/>
        <v>9500</v>
      </c>
      <c r="F16" s="642">
        <v>113800</v>
      </c>
      <c r="G16" s="653">
        <f t="shared" si="1"/>
        <v>19000</v>
      </c>
      <c r="H16" s="642">
        <v>123200</v>
      </c>
      <c r="I16" s="433">
        <f t="shared" si="2"/>
        <v>28400</v>
      </c>
      <c r="J16" s="642">
        <v>132700</v>
      </c>
      <c r="K16" s="434">
        <f t="shared" si="3"/>
        <v>28400</v>
      </c>
      <c r="L16" s="435">
        <f t="shared" si="4"/>
        <v>9500</v>
      </c>
      <c r="M16" s="642">
        <v>142200</v>
      </c>
      <c r="N16" s="434">
        <f t="shared" si="5"/>
        <v>28400</v>
      </c>
      <c r="O16" s="648">
        <f t="shared" si="7"/>
        <v>19000</v>
      </c>
      <c r="P16" s="642">
        <v>156400</v>
      </c>
      <c r="Q16" s="434">
        <f t="shared" si="6"/>
        <v>28400</v>
      </c>
      <c r="R16" s="435">
        <f t="shared" si="14"/>
        <v>33200</v>
      </c>
      <c r="S16" s="642">
        <v>170600</v>
      </c>
      <c r="T16" s="434">
        <f t="shared" si="8"/>
        <v>28400</v>
      </c>
      <c r="U16" s="648">
        <f t="shared" si="9"/>
        <v>47400</v>
      </c>
      <c r="V16" s="645">
        <v>189600</v>
      </c>
      <c r="W16" s="434">
        <f t="shared" si="10"/>
        <v>28400</v>
      </c>
      <c r="X16" s="648">
        <f t="shared" si="11"/>
        <v>66400</v>
      </c>
      <c r="Y16" s="642">
        <v>213300</v>
      </c>
      <c r="Z16" s="434">
        <f t="shared" si="12"/>
        <v>28400</v>
      </c>
      <c r="AA16" s="435">
        <f t="shared" si="13"/>
        <v>90100</v>
      </c>
    </row>
    <row r="17" spans="1:27" ht="13.5" thickBot="1" x14ac:dyDescent="0.25">
      <c r="A17" s="171"/>
      <c r="B17" s="22">
        <v>2</v>
      </c>
      <c r="C17" s="641">
        <v>102100</v>
      </c>
      <c r="D17" s="642">
        <v>112300</v>
      </c>
      <c r="E17" s="433">
        <f t="shared" si="0"/>
        <v>10200</v>
      </c>
      <c r="F17" s="642">
        <v>122500</v>
      </c>
      <c r="G17" s="653">
        <f t="shared" si="1"/>
        <v>20400</v>
      </c>
      <c r="H17" s="642">
        <v>132700</v>
      </c>
      <c r="I17" s="433">
        <f t="shared" si="2"/>
        <v>30600</v>
      </c>
      <c r="J17" s="642">
        <v>142900</v>
      </c>
      <c r="K17" s="434">
        <f t="shared" si="3"/>
        <v>30600</v>
      </c>
      <c r="L17" s="435">
        <f t="shared" si="4"/>
        <v>10200</v>
      </c>
      <c r="M17" s="642">
        <v>153200</v>
      </c>
      <c r="N17" s="434">
        <f t="shared" si="5"/>
        <v>30600</v>
      </c>
      <c r="O17" s="648">
        <f t="shared" si="7"/>
        <v>20500</v>
      </c>
      <c r="P17" s="642">
        <v>168500</v>
      </c>
      <c r="Q17" s="434">
        <f t="shared" si="6"/>
        <v>30600</v>
      </c>
      <c r="R17" s="435">
        <f t="shared" si="14"/>
        <v>35800</v>
      </c>
      <c r="S17" s="642">
        <v>183800</v>
      </c>
      <c r="T17" s="434">
        <f t="shared" si="8"/>
        <v>30600</v>
      </c>
      <c r="U17" s="648">
        <f t="shared" si="9"/>
        <v>51100</v>
      </c>
      <c r="V17" s="645">
        <v>204200</v>
      </c>
      <c r="W17" s="434">
        <f t="shared" si="10"/>
        <v>30600</v>
      </c>
      <c r="X17" s="648">
        <f t="shared" si="11"/>
        <v>71500</v>
      </c>
      <c r="Y17" s="642">
        <v>229700</v>
      </c>
      <c r="Z17" s="434">
        <f t="shared" si="12"/>
        <v>30600</v>
      </c>
      <c r="AA17" s="435">
        <f t="shared" si="13"/>
        <v>97000</v>
      </c>
    </row>
    <row r="18" spans="1:27" ht="13.5" thickBot="1" x14ac:dyDescent="0.25">
      <c r="A18" s="171"/>
      <c r="B18" s="22">
        <v>3</v>
      </c>
      <c r="C18" s="641">
        <v>109600</v>
      </c>
      <c r="D18" s="642">
        <v>120600</v>
      </c>
      <c r="E18" s="433">
        <f t="shared" si="0"/>
        <v>11000</v>
      </c>
      <c r="F18" s="642">
        <v>131500</v>
      </c>
      <c r="G18" s="653">
        <f t="shared" si="1"/>
        <v>21900</v>
      </c>
      <c r="H18" s="642">
        <v>142500</v>
      </c>
      <c r="I18" s="433">
        <f t="shared" si="2"/>
        <v>32900</v>
      </c>
      <c r="J18" s="642">
        <v>153400</v>
      </c>
      <c r="K18" s="434">
        <f t="shared" si="3"/>
        <v>32900</v>
      </c>
      <c r="L18" s="435">
        <f t="shared" si="4"/>
        <v>10900</v>
      </c>
      <c r="M18" s="642">
        <v>164400</v>
      </c>
      <c r="N18" s="434">
        <f t="shared" si="5"/>
        <v>32900</v>
      </c>
      <c r="O18" s="648">
        <f t="shared" si="7"/>
        <v>21900</v>
      </c>
      <c r="P18" s="642">
        <v>180800</v>
      </c>
      <c r="Q18" s="434">
        <f t="shared" si="6"/>
        <v>32900</v>
      </c>
      <c r="R18" s="435">
        <f t="shared" si="14"/>
        <v>38300</v>
      </c>
      <c r="S18" s="642">
        <v>197300</v>
      </c>
      <c r="T18" s="434">
        <f t="shared" si="8"/>
        <v>32900</v>
      </c>
      <c r="U18" s="648">
        <f t="shared" si="9"/>
        <v>54800</v>
      </c>
      <c r="V18" s="645">
        <v>219200</v>
      </c>
      <c r="W18" s="434">
        <f t="shared" si="10"/>
        <v>32900</v>
      </c>
      <c r="X18" s="648">
        <f t="shared" si="11"/>
        <v>76700</v>
      </c>
      <c r="Y18" s="642">
        <v>246600</v>
      </c>
      <c r="Z18" s="434">
        <f t="shared" si="12"/>
        <v>32900</v>
      </c>
      <c r="AA18" s="435">
        <f t="shared" si="13"/>
        <v>104100</v>
      </c>
    </row>
    <row r="19" spans="1:27" ht="13.5" thickBot="1" x14ac:dyDescent="0.25">
      <c r="A19" s="171"/>
      <c r="B19" s="22">
        <v>4</v>
      </c>
      <c r="C19" s="641">
        <v>117400</v>
      </c>
      <c r="D19" s="642">
        <v>129100</v>
      </c>
      <c r="E19" s="433">
        <f t="shared" si="0"/>
        <v>11700</v>
      </c>
      <c r="F19" s="642">
        <v>140900</v>
      </c>
      <c r="G19" s="653">
        <f t="shared" si="1"/>
        <v>23500</v>
      </c>
      <c r="H19" s="642">
        <v>152600</v>
      </c>
      <c r="I19" s="433">
        <f t="shared" si="2"/>
        <v>35200</v>
      </c>
      <c r="J19" s="642">
        <v>164400</v>
      </c>
      <c r="K19" s="434">
        <f t="shared" si="3"/>
        <v>35200</v>
      </c>
      <c r="L19" s="435">
        <f t="shared" si="4"/>
        <v>11800</v>
      </c>
      <c r="M19" s="642">
        <v>176100</v>
      </c>
      <c r="N19" s="434">
        <f t="shared" si="5"/>
        <v>35200</v>
      </c>
      <c r="O19" s="648">
        <f t="shared" si="7"/>
        <v>23500</v>
      </c>
      <c r="P19" s="642">
        <v>193700</v>
      </c>
      <c r="Q19" s="434">
        <f t="shared" si="6"/>
        <v>35200</v>
      </c>
      <c r="R19" s="435">
        <f t="shared" si="14"/>
        <v>41100</v>
      </c>
      <c r="S19" s="642">
        <v>211300</v>
      </c>
      <c r="T19" s="434">
        <f t="shared" si="8"/>
        <v>35200</v>
      </c>
      <c r="U19" s="648">
        <f t="shared" si="9"/>
        <v>58700</v>
      </c>
      <c r="V19" s="645">
        <v>234800</v>
      </c>
      <c r="W19" s="434">
        <f t="shared" si="10"/>
        <v>35200</v>
      </c>
      <c r="X19" s="648">
        <f t="shared" si="11"/>
        <v>82200</v>
      </c>
      <c r="Y19" s="642">
        <v>264200</v>
      </c>
      <c r="Z19" s="434">
        <f t="shared" si="12"/>
        <v>35200</v>
      </c>
      <c r="AA19" s="435">
        <f t="shared" si="13"/>
        <v>111600</v>
      </c>
    </row>
    <row r="20" spans="1:27" ht="13.5" thickBot="1" x14ac:dyDescent="0.25">
      <c r="A20" s="171"/>
      <c r="B20" s="22">
        <v>5</v>
      </c>
      <c r="C20" s="641">
        <v>125900</v>
      </c>
      <c r="D20" s="642">
        <v>138500</v>
      </c>
      <c r="E20" s="433">
        <f t="shared" si="0"/>
        <v>12600</v>
      </c>
      <c r="F20" s="642">
        <v>151100</v>
      </c>
      <c r="G20" s="653">
        <f t="shared" si="1"/>
        <v>25200</v>
      </c>
      <c r="H20" s="642">
        <v>163700</v>
      </c>
      <c r="I20" s="433">
        <f t="shared" si="2"/>
        <v>37800</v>
      </c>
      <c r="J20" s="642">
        <v>176300</v>
      </c>
      <c r="K20" s="434">
        <f t="shared" si="3"/>
        <v>37800</v>
      </c>
      <c r="L20" s="435">
        <f t="shared" si="4"/>
        <v>12600</v>
      </c>
      <c r="M20" s="642">
        <v>188900</v>
      </c>
      <c r="N20" s="434">
        <f t="shared" si="5"/>
        <v>37800</v>
      </c>
      <c r="O20" s="648">
        <f t="shared" si="7"/>
        <v>25200</v>
      </c>
      <c r="P20" s="642">
        <v>207700</v>
      </c>
      <c r="Q20" s="434">
        <f t="shared" si="6"/>
        <v>37800</v>
      </c>
      <c r="R20" s="435">
        <f t="shared" si="14"/>
        <v>44000</v>
      </c>
      <c r="S20" s="642">
        <v>226600</v>
      </c>
      <c r="T20" s="434">
        <f t="shared" si="8"/>
        <v>37800</v>
      </c>
      <c r="U20" s="648">
        <f t="shared" si="9"/>
        <v>62900</v>
      </c>
      <c r="V20" s="645">
        <v>251800</v>
      </c>
      <c r="W20" s="434">
        <f t="shared" si="10"/>
        <v>37800</v>
      </c>
      <c r="X20" s="648">
        <f t="shared" si="11"/>
        <v>88100</v>
      </c>
      <c r="Y20" s="642">
        <v>283300</v>
      </c>
      <c r="Z20" s="434">
        <f t="shared" si="12"/>
        <v>37800</v>
      </c>
      <c r="AA20" s="435">
        <f t="shared" si="13"/>
        <v>119600</v>
      </c>
    </row>
    <row r="21" spans="1:27" ht="13.5" thickBot="1" x14ac:dyDescent="0.25">
      <c r="A21" s="171"/>
      <c r="B21" s="22">
        <v>6</v>
      </c>
      <c r="C21" s="641">
        <v>136300</v>
      </c>
      <c r="D21" s="642">
        <v>149900</v>
      </c>
      <c r="E21" s="433">
        <f t="shared" si="0"/>
        <v>13600</v>
      </c>
      <c r="F21" s="642">
        <v>163600</v>
      </c>
      <c r="G21" s="653">
        <f t="shared" si="1"/>
        <v>27300</v>
      </c>
      <c r="H21" s="642">
        <v>177200</v>
      </c>
      <c r="I21" s="433">
        <f t="shared" si="2"/>
        <v>40900</v>
      </c>
      <c r="J21" s="642">
        <v>190800</v>
      </c>
      <c r="K21" s="434">
        <f t="shared" si="3"/>
        <v>40900</v>
      </c>
      <c r="L21" s="435">
        <f t="shared" si="4"/>
        <v>13600</v>
      </c>
      <c r="M21" s="642">
        <v>204500</v>
      </c>
      <c r="N21" s="434">
        <f t="shared" si="5"/>
        <v>40900</v>
      </c>
      <c r="O21" s="648">
        <f>M21-H21</f>
        <v>27300</v>
      </c>
      <c r="P21" s="642">
        <v>224900</v>
      </c>
      <c r="Q21" s="434">
        <f t="shared" si="6"/>
        <v>40900</v>
      </c>
      <c r="R21" s="435">
        <f>P21-H21</f>
        <v>47700</v>
      </c>
      <c r="S21" s="642">
        <v>245300</v>
      </c>
      <c r="T21" s="434">
        <f t="shared" si="8"/>
        <v>40900</v>
      </c>
      <c r="U21" s="648">
        <f t="shared" si="9"/>
        <v>68100</v>
      </c>
      <c r="V21" s="645">
        <v>272600</v>
      </c>
      <c r="W21" s="434">
        <f t="shared" si="10"/>
        <v>40900</v>
      </c>
      <c r="X21" s="648">
        <f t="shared" si="11"/>
        <v>95400</v>
      </c>
      <c r="Y21" s="642">
        <v>306700</v>
      </c>
      <c r="Z21" s="434">
        <f t="shared" si="12"/>
        <v>40900</v>
      </c>
      <c r="AA21" s="435">
        <f t="shared" si="13"/>
        <v>129500</v>
      </c>
    </row>
    <row r="22" spans="1:27" ht="13.5" thickBot="1" x14ac:dyDescent="0.25">
      <c r="A22" s="171"/>
      <c r="B22" s="22">
        <v>7</v>
      </c>
      <c r="C22" s="641">
        <v>147500</v>
      </c>
      <c r="D22" s="642">
        <v>162300</v>
      </c>
      <c r="E22" s="433">
        <f t="shared" si="0"/>
        <v>14800</v>
      </c>
      <c r="F22" s="642">
        <v>177000</v>
      </c>
      <c r="G22" s="653">
        <f t="shared" si="1"/>
        <v>29500</v>
      </c>
      <c r="H22" s="642">
        <v>191800</v>
      </c>
      <c r="I22" s="433">
        <f t="shared" si="2"/>
        <v>44300</v>
      </c>
      <c r="J22" s="642">
        <v>206500</v>
      </c>
      <c r="K22" s="434">
        <f t="shared" si="3"/>
        <v>44300</v>
      </c>
      <c r="L22" s="435">
        <f t="shared" si="4"/>
        <v>14700</v>
      </c>
      <c r="M22" s="642">
        <v>221300</v>
      </c>
      <c r="N22" s="434">
        <f t="shared" si="5"/>
        <v>44300</v>
      </c>
      <c r="O22" s="648">
        <f>M22-H22</f>
        <v>29500</v>
      </c>
      <c r="P22" s="642">
        <v>243400</v>
      </c>
      <c r="Q22" s="434">
        <f t="shared" si="6"/>
        <v>44300</v>
      </c>
      <c r="R22" s="435">
        <f>P22-H22</f>
        <v>51600</v>
      </c>
      <c r="S22" s="642">
        <v>265500</v>
      </c>
      <c r="T22" s="434">
        <f t="shared" si="8"/>
        <v>44300</v>
      </c>
      <c r="U22" s="648">
        <f t="shared" si="9"/>
        <v>73700</v>
      </c>
      <c r="V22" s="645">
        <v>295000</v>
      </c>
      <c r="W22" s="434">
        <f t="shared" si="10"/>
        <v>44300</v>
      </c>
      <c r="X22" s="648">
        <f t="shared" si="11"/>
        <v>103200</v>
      </c>
      <c r="Y22" s="642">
        <v>331900</v>
      </c>
      <c r="Z22" s="434">
        <f t="shared" si="12"/>
        <v>44300</v>
      </c>
      <c r="AA22" s="435">
        <f t="shared" si="13"/>
        <v>140100</v>
      </c>
    </row>
    <row r="23" spans="1:27" ht="13.5" thickBot="1" x14ac:dyDescent="0.25">
      <c r="A23" s="342"/>
      <c r="B23" s="23">
        <v>8</v>
      </c>
      <c r="C23" s="641">
        <v>159700</v>
      </c>
      <c r="D23" s="642">
        <v>175700</v>
      </c>
      <c r="E23" s="436">
        <f t="shared" si="0"/>
        <v>16000</v>
      </c>
      <c r="F23" s="642">
        <v>191600</v>
      </c>
      <c r="G23" s="654">
        <f>F23-C23</f>
        <v>31900</v>
      </c>
      <c r="H23" s="642">
        <v>207600</v>
      </c>
      <c r="I23" s="436">
        <f>H23-C23</f>
        <v>47900</v>
      </c>
      <c r="J23" s="642">
        <v>223600</v>
      </c>
      <c r="K23" s="437">
        <f t="shared" si="3"/>
        <v>47900</v>
      </c>
      <c r="L23" s="438">
        <f>J23-H23</f>
        <v>16000</v>
      </c>
      <c r="M23" s="642">
        <v>239600</v>
      </c>
      <c r="N23" s="437">
        <f t="shared" si="5"/>
        <v>47900</v>
      </c>
      <c r="O23" s="649">
        <f>M23-H23</f>
        <v>32000</v>
      </c>
      <c r="P23" s="642">
        <v>263500</v>
      </c>
      <c r="Q23" s="437">
        <f t="shared" si="6"/>
        <v>47900</v>
      </c>
      <c r="R23" s="438">
        <f>P23-H23</f>
        <v>55900</v>
      </c>
      <c r="S23" s="642">
        <v>287500</v>
      </c>
      <c r="T23" s="437">
        <f t="shared" si="8"/>
        <v>47900</v>
      </c>
      <c r="U23" s="649">
        <f t="shared" si="9"/>
        <v>79900</v>
      </c>
      <c r="V23" s="645">
        <v>319400</v>
      </c>
      <c r="W23" s="437">
        <f t="shared" si="10"/>
        <v>47900</v>
      </c>
      <c r="X23" s="649">
        <f t="shared" si="11"/>
        <v>111800</v>
      </c>
      <c r="Y23" s="642">
        <v>359300</v>
      </c>
      <c r="Z23" s="437">
        <f t="shared" si="12"/>
        <v>47900</v>
      </c>
      <c r="AA23" s="438">
        <f t="shared" si="13"/>
        <v>151700</v>
      </c>
    </row>
    <row r="24" spans="1:27" ht="13.5" thickBot="1" x14ac:dyDescent="0.25">
      <c r="A24" s="346"/>
      <c r="B24" s="23">
        <v>9</v>
      </c>
      <c r="C24" s="641">
        <v>173000</v>
      </c>
      <c r="D24" s="642">
        <v>190300</v>
      </c>
      <c r="E24" s="439">
        <f t="shared" si="0"/>
        <v>17300</v>
      </c>
      <c r="F24" s="642">
        <v>207600</v>
      </c>
      <c r="G24" s="655">
        <f>F24-C24</f>
        <v>34600</v>
      </c>
      <c r="H24" s="642">
        <v>224900</v>
      </c>
      <c r="I24" s="439">
        <f>H24-C24</f>
        <v>51900</v>
      </c>
      <c r="J24" s="642">
        <v>242200</v>
      </c>
      <c r="K24" s="440">
        <f>I24</f>
        <v>51900</v>
      </c>
      <c r="L24" s="441">
        <f>J24-H24</f>
        <v>17300</v>
      </c>
      <c r="M24" s="642">
        <v>259500</v>
      </c>
      <c r="N24" s="440">
        <f>K24</f>
        <v>51900</v>
      </c>
      <c r="O24" s="650">
        <f>M24-H24</f>
        <v>34600</v>
      </c>
      <c r="P24" s="642">
        <v>285500</v>
      </c>
      <c r="Q24" s="440">
        <f>N24</f>
        <v>51900</v>
      </c>
      <c r="R24" s="441">
        <f>P24-H24</f>
        <v>60600</v>
      </c>
      <c r="S24" s="642">
        <v>311400</v>
      </c>
      <c r="T24" s="440">
        <f>Q24</f>
        <v>51900</v>
      </c>
      <c r="U24" s="650">
        <f>S24-H24</f>
        <v>86500</v>
      </c>
      <c r="V24" s="645">
        <v>346000</v>
      </c>
      <c r="W24" s="440">
        <f>T24</f>
        <v>51900</v>
      </c>
      <c r="X24" s="650">
        <f t="shared" si="11"/>
        <v>121100</v>
      </c>
      <c r="Y24" s="642">
        <v>389300</v>
      </c>
      <c r="Z24" s="440">
        <f>W24</f>
        <v>51900</v>
      </c>
      <c r="AA24" s="441">
        <f t="shared" si="13"/>
        <v>164400</v>
      </c>
    </row>
    <row r="25" spans="1:27" ht="13.5" thickBot="1" x14ac:dyDescent="0.25"/>
    <row r="26" spans="1:27" ht="13.5" thickBot="1" x14ac:dyDescent="0.25">
      <c r="D26" s="42" t="s">
        <v>26</v>
      </c>
      <c r="E26" s="43"/>
      <c r="F26" s="43"/>
      <c r="G26" s="43"/>
      <c r="H26" s="43"/>
      <c r="I26" s="43"/>
      <c r="J26" s="43"/>
      <c r="K26" s="367"/>
      <c r="L26" s="44"/>
      <c r="M26" s="43" t="s">
        <v>27</v>
      </c>
      <c r="N26" s="43"/>
      <c r="O26" s="43"/>
      <c r="P26" s="366"/>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3" t="s">
        <v>19</v>
      </c>
      <c r="D28" s="370">
        <v>1</v>
      </c>
      <c r="E28" s="182">
        <v>2</v>
      </c>
      <c r="F28" s="182">
        <v>3</v>
      </c>
      <c r="G28" s="182">
        <v>4</v>
      </c>
      <c r="H28" s="182">
        <v>5</v>
      </c>
      <c r="I28" s="182">
        <v>6</v>
      </c>
      <c r="J28" s="182">
        <v>7</v>
      </c>
      <c r="K28" s="180">
        <v>8</v>
      </c>
      <c r="L28" s="178">
        <v>9</v>
      </c>
      <c r="M28" s="267">
        <v>4</v>
      </c>
      <c r="N28" s="266">
        <v>5</v>
      </c>
      <c r="O28" s="266">
        <v>6</v>
      </c>
      <c r="P28" s="267">
        <v>7</v>
      </c>
      <c r="Q28" s="267">
        <v>8</v>
      </c>
      <c r="R28" s="188">
        <v>9</v>
      </c>
      <c r="S28" s="32"/>
      <c r="W28" s="53"/>
    </row>
    <row r="29" spans="1:27" ht="13.5" thickBot="1" x14ac:dyDescent="0.25">
      <c r="A29" s="41" t="s">
        <v>22</v>
      </c>
      <c r="B29" s="269" t="s">
        <v>84</v>
      </c>
      <c r="C29" s="174">
        <f>C4</f>
        <v>55900</v>
      </c>
      <c r="D29" s="181">
        <f>E4</f>
        <v>5600</v>
      </c>
      <c r="E29" s="181">
        <f>G4</f>
        <v>11200</v>
      </c>
      <c r="F29" s="181">
        <f>I4</f>
        <v>16800</v>
      </c>
      <c r="G29" s="181">
        <f>K4</f>
        <v>16800</v>
      </c>
      <c r="H29" s="181">
        <f>N4</f>
        <v>16800</v>
      </c>
      <c r="I29" s="181">
        <f>Q4</f>
        <v>16800</v>
      </c>
      <c r="J29" s="343">
        <f>T4</f>
        <v>16800</v>
      </c>
      <c r="K29" s="181">
        <f>W4</f>
        <v>16800</v>
      </c>
      <c r="L29" s="179">
        <f>Z4</f>
        <v>16800</v>
      </c>
      <c r="M29" s="368">
        <f>L4</f>
        <v>5600</v>
      </c>
      <c r="N29" s="368">
        <f>O4</f>
        <v>11200</v>
      </c>
      <c r="O29" s="369">
        <f>R4</f>
        <v>19500</v>
      </c>
      <c r="P29" s="268">
        <f>U4</f>
        <v>27900</v>
      </c>
      <c r="Q29" s="369">
        <f>X4</f>
        <v>39100</v>
      </c>
      <c r="R29" s="187">
        <f>AA4</f>
        <v>53100</v>
      </c>
      <c r="S29" s="371"/>
    </row>
    <row r="30" spans="1:27" x14ac:dyDescent="0.2">
      <c r="A30" t="s">
        <v>29</v>
      </c>
      <c r="B30" s="360">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6" t="s">
        <v>2</v>
      </c>
      <c r="D32" s="197">
        <v>1</v>
      </c>
      <c r="E32" s="197">
        <v>2</v>
      </c>
      <c r="F32" s="197">
        <v>3</v>
      </c>
      <c r="G32" s="197">
        <v>4</v>
      </c>
      <c r="H32" s="197">
        <v>5</v>
      </c>
      <c r="I32" s="197">
        <v>6</v>
      </c>
      <c r="J32" s="197">
        <v>7</v>
      </c>
      <c r="K32" s="197">
        <v>8</v>
      </c>
      <c r="L32" s="178">
        <v>9</v>
      </c>
      <c r="M32" s="192">
        <v>4</v>
      </c>
      <c r="N32" s="192">
        <v>5</v>
      </c>
      <c r="O32" s="192">
        <v>6</v>
      </c>
      <c r="P32" s="192">
        <v>7</v>
      </c>
      <c r="Q32" s="192">
        <v>8</v>
      </c>
      <c r="R32" s="186">
        <v>9</v>
      </c>
    </row>
    <row r="33" spans="1:24" x14ac:dyDescent="0.2">
      <c r="A33" s="14" t="s">
        <v>23</v>
      </c>
      <c r="B33" s="21">
        <v>1</v>
      </c>
      <c r="C33" s="175">
        <f t="shared" ref="C33:C38" si="15">C5</f>
        <v>64800</v>
      </c>
      <c r="D33" s="183">
        <f t="shared" ref="D33:D38" si="16">E5</f>
        <v>6500</v>
      </c>
      <c r="E33" s="183">
        <f t="shared" ref="E33:E38" si="17">G5</f>
        <v>13000</v>
      </c>
      <c r="F33" s="183">
        <f t="shared" ref="F33:F38" si="18">I5</f>
        <v>19400</v>
      </c>
      <c r="G33" s="183">
        <f t="shared" ref="G33:G38" si="19">K5</f>
        <v>19400</v>
      </c>
      <c r="H33" s="183">
        <f t="shared" ref="H33:H38" si="20">N5</f>
        <v>19400</v>
      </c>
      <c r="I33" s="183">
        <f t="shared" ref="I33:I38" si="21">Q5</f>
        <v>19400</v>
      </c>
      <c r="J33" s="372">
        <f t="shared" ref="J33:J38" si="22">T5</f>
        <v>19400</v>
      </c>
      <c r="K33" s="183">
        <f t="shared" ref="K33:K38" si="23">W5</f>
        <v>19400</v>
      </c>
      <c r="L33" s="198">
        <f t="shared" ref="L33:L38" si="24">Z5</f>
        <v>19400</v>
      </c>
      <c r="M33" s="375">
        <f t="shared" ref="M33:M38" si="25">L5</f>
        <v>6500</v>
      </c>
      <c r="N33" s="193">
        <f t="shared" ref="N33:N38" si="26">O5</f>
        <v>13000</v>
      </c>
      <c r="O33" s="193">
        <f t="shared" ref="O33:O38" si="27">R5</f>
        <v>22700</v>
      </c>
      <c r="P33" s="193">
        <f t="shared" ref="P33:P38" si="28">U5</f>
        <v>32400</v>
      </c>
      <c r="Q33" s="193">
        <f t="shared" ref="Q33:Q38" si="29">X5</f>
        <v>45400</v>
      </c>
      <c r="R33" s="189">
        <f t="shared" ref="R33:R38" si="30">AA5</f>
        <v>61600</v>
      </c>
      <c r="S33" s="15"/>
    </row>
    <row r="34" spans="1:24" x14ac:dyDescent="0.2">
      <c r="A34" s="16"/>
      <c r="B34" s="22">
        <v>2</v>
      </c>
      <c r="C34" s="176">
        <f t="shared" si="15"/>
        <v>68700</v>
      </c>
      <c r="D34" s="184">
        <f t="shared" si="16"/>
        <v>6900</v>
      </c>
      <c r="E34" s="184">
        <f t="shared" si="17"/>
        <v>13700</v>
      </c>
      <c r="F34" s="184">
        <f t="shared" si="18"/>
        <v>20600</v>
      </c>
      <c r="G34" s="184">
        <f t="shared" si="19"/>
        <v>20600</v>
      </c>
      <c r="H34" s="184">
        <f t="shared" si="20"/>
        <v>20600</v>
      </c>
      <c r="I34" s="184">
        <f t="shared" si="21"/>
        <v>20600</v>
      </c>
      <c r="J34" s="373">
        <f t="shared" si="22"/>
        <v>20600</v>
      </c>
      <c r="K34" s="184">
        <f t="shared" si="23"/>
        <v>20600</v>
      </c>
      <c r="L34" s="200">
        <f t="shared" si="24"/>
        <v>20600</v>
      </c>
      <c r="M34" s="376">
        <f t="shared" si="25"/>
        <v>6900</v>
      </c>
      <c r="N34" s="194">
        <f t="shared" si="26"/>
        <v>13800</v>
      </c>
      <c r="O34" s="194">
        <f t="shared" si="27"/>
        <v>24100</v>
      </c>
      <c r="P34" s="194">
        <f t="shared" si="28"/>
        <v>34400</v>
      </c>
      <c r="Q34" s="194">
        <f t="shared" si="29"/>
        <v>48100</v>
      </c>
      <c r="R34" s="190">
        <f t="shared" si="30"/>
        <v>65300</v>
      </c>
      <c r="S34" s="17"/>
    </row>
    <row r="35" spans="1:24" x14ac:dyDescent="0.2">
      <c r="A35" s="16"/>
      <c r="B35" s="22">
        <v>3</v>
      </c>
      <c r="C35" s="176">
        <f t="shared" si="15"/>
        <v>72500</v>
      </c>
      <c r="D35" s="184">
        <f t="shared" si="16"/>
        <v>7300</v>
      </c>
      <c r="E35" s="184">
        <f t="shared" si="17"/>
        <v>14500</v>
      </c>
      <c r="F35" s="184">
        <f t="shared" si="18"/>
        <v>21800</v>
      </c>
      <c r="G35" s="184">
        <f t="shared" si="19"/>
        <v>21800</v>
      </c>
      <c r="H35" s="184">
        <f t="shared" si="20"/>
        <v>21800</v>
      </c>
      <c r="I35" s="184">
        <f t="shared" si="21"/>
        <v>21800</v>
      </c>
      <c r="J35" s="373">
        <f t="shared" si="22"/>
        <v>21800</v>
      </c>
      <c r="K35" s="184">
        <f t="shared" si="23"/>
        <v>21800</v>
      </c>
      <c r="L35" s="200">
        <f t="shared" si="24"/>
        <v>21800</v>
      </c>
      <c r="M35" s="376">
        <f t="shared" si="25"/>
        <v>7200</v>
      </c>
      <c r="N35" s="194">
        <f t="shared" si="26"/>
        <v>14500</v>
      </c>
      <c r="O35" s="194">
        <f t="shared" si="27"/>
        <v>25300</v>
      </c>
      <c r="P35" s="194">
        <f t="shared" si="28"/>
        <v>36200</v>
      </c>
      <c r="Q35" s="194">
        <f t="shared" si="29"/>
        <v>50700</v>
      </c>
      <c r="R35" s="190">
        <f t="shared" si="30"/>
        <v>68800</v>
      </c>
      <c r="S35" s="17"/>
    </row>
    <row r="36" spans="1:24" x14ac:dyDescent="0.2">
      <c r="A36" s="16"/>
      <c r="B36" s="22">
        <v>4</v>
      </c>
      <c r="C36" s="176">
        <f t="shared" si="15"/>
        <v>76700</v>
      </c>
      <c r="D36" s="184">
        <f t="shared" si="16"/>
        <v>7700</v>
      </c>
      <c r="E36" s="184">
        <f t="shared" si="17"/>
        <v>15300</v>
      </c>
      <c r="F36" s="184">
        <f t="shared" si="18"/>
        <v>23000</v>
      </c>
      <c r="G36" s="184">
        <f t="shared" si="19"/>
        <v>23000</v>
      </c>
      <c r="H36" s="184">
        <f t="shared" si="20"/>
        <v>23000</v>
      </c>
      <c r="I36" s="184">
        <f t="shared" si="21"/>
        <v>23000</v>
      </c>
      <c r="J36" s="373">
        <f t="shared" si="22"/>
        <v>23000</v>
      </c>
      <c r="K36" s="184">
        <f t="shared" si="23"/>
        <v>23000</v>
      </c>
      <c r="L36" s="200">
        <f t="shared" si="24"/>
        <v>23000</v>
      </c>
      <c r="M36" s="376">
        <f t="shared" si="25"/>
        <v>7700</v>
      </c>
      <c r="N36" s="194">
        <f t="shared" si="26"/>
        <v>15400</v>
      </c>
      <c r="O36" s="194">
        <f t="shared" si="27"/>
        <v>26900</v>
      </c>
      <c r="P36" s="194">
        <f t="shared" si="28"/>
        <v>38400</v>
      </c>
      <c r="Q36" s="194">
        <f t="shared" si="29"/>
        <v>53700</v>
      </c>
      <c r="R36" s="190">
        <f t="shared" si="30"/>
        <v>72900</v>
      </c>
      <c r="S36" s="17"/>
      <c r="X36" s="53"/>
    </row>
    <row r="37" spans="1:24" x14ac:dyDescent="0.2">
      <c r="A37" s="16"/>
      <c r="B37" s="22">
        <v>5</v>
      </c>
      <c r="C37" s="176">
        <f t="shared" si="15"/>
        <v>80400</v>
      </c>
      <c r="D37" s="184">
        <f t="shared" si="16"/>
        <v>8000</v>
      </c>
      <c r="E37" s="184">
        <f t="shared" si="17"/>
        <v>16100</v>
      </c>
      <c r="F37" s="184">
        <f t="shared" si="18"/>
        <v>24100</v>
      </c>
      <c r="G37" s="184">
        <f t="shared" si="19"/>
        <v>24100</v>
      </c>
      <c r="H37" s="184">
        <f t="shared" si="20"/>
        <v>24100</v>
      </c>
      <c r="I37" s="184">
        <f t="shared" si="21"/>
        <v>24100</v>
      </c>
      <c r="J37" s="373">
        <f t="shared" si="22"/>
        <v>24100</v>
      </c>
      <c r="K37" s="184">
        <f t="shared" si="23"/>
        <v>24100</v>
      </c>
      <c r="L37" s="200">
        <f t="shared" si="24"/>
        <v>24100</v>
      </c>
      <c r="M37" s="376">
        <f t="shared" si="25"/>
        <v>8100</v>
      </c>
      <c r="N37" s="194">
        <f t="shared" si="26"/>
        <v>16100</v>
      </c>
      <c r="O37" s="194">
        <f t="shared" si="27"/>
        <v>28200</v>
      </c>
      <c r="P37" s="194">
        <f t="shared" si="28"/>
        <v>40200</v>
      </c>
      <c r="Q37" s="194">
        <f t="shared" si="29"/>
        <v>56300</v>
      </c>
      <c r="R37" s="190">
        <f t="shared" si="30"/>
        <v>76400</v>
      </c>
      <c r="S37" s="17"/>
    </row>
    <row r="38" spans="1:24" ht="13.5" thickBot="1" x14ac:dyDescent="0.25">
      <c r="A38" s="18"/>
      <c r="B38" s="23">
        <v>6</v>
      </c>
      <c r="C38" s="177">
        <f t="shared" si="15"/>
        <v>84400</v>
      </c>
      <c r="D38" s="185">
        <f t="shared" si="16"/>
        <v>8400</v>
      </c>
      <c r="E38" s="185">
        <f t="shared" si="17"/>
        <v>16900</v>
      </c>
      <c r="F38" s="185">
        <f t="shared" si="18"/>
        <v>25300</v>
      </c>
      <c r="G38" s="185">
        <f t="shared" si="19"/>
        <v>25300</v>
      </c>
      <c r="H38" s="185">
        <f t="shared" si="20"/>
        <v>25300</v>
      </c>
      <c r="I38" s="185">
        <f t="shared" si="21"/>
        <v>25300</v>
      </c>
      <c r="J38" s="374">
        <f t="shared" si="22"/>
        <v>25300</v>
      </c>
      <c r="K38" s="185">
        <f t="shared" si="23"/>
        <v>25300</v>
      </c>
      <c r="L38" s="202">
        <f t="shared" si="24"/>
        <v>25300</v>
      </c>
      <c r="M38" s="377">
        <f t="shared" si="25"/>
        <v>8500</v>
      </c>
      <c r="N38" s="195">
        <f t="shared" si="26"/>
        <v>16900</v>
      </c>
      <c r="O38" s="195">
        <f t="shared" si="27"/>
        <v>29600</v>
      </c>
      <c r="P38" s="195">
        <f t="shared" si="28"/>
        <v>42200</v>
      </c>
      <c r="Q38" s="195">
        <f t="shared" si="29"/>
        <v>59100</v>
      </c>
      <c r="R38" s="191">
        <f t="shared" si="30"/>
        <v>80200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6" t="s">
        <v>2</v>
      </c>
      <c r="D44" s="197">
        <v>1</v>
      </c>
      <c r="E44" s="197">
        <v>2</v>
      </c>
      <c r="F44" s="197">
        <v>3</v>
      </c>
      <c r="G44" s="197">
        <v>4</v>
      </c>
      <c r="H44" s="197">
        <v>5</v>
      </c>
      <c r="I44" s="197">
        <v>6</v>
      </c>
      <c r="J44" s="197">
        <v>7</v>
      </c>
      <c r="K44" s="197">
        <v>8</v>
      </c>
      <c r="L44" s="178">
        <v>9</v>
      </c>
      <c r="M44" s="192">
        <v>4</v>
      </c>
      <c r="N44" s="192">
        <v>5</v>
      </c>
      <c r="O44" s="192">
        <v>6</v>
      </c>
      <c r="P44" s="192">
        <v>7</v>
      </c>
      <c r="Q44" s="192">
        <v>8</v>
      </c>
      <c r="R44" s="192">
        <v>9</v>
      </c>
    </row>
    <row r="45" spans="1:24" x14ac:dyDescent="0.2">
      <c r="A45" s="14" t="s">
        <v>24</v>
      </c>
      <c r="B45" s="21">
        <v>1</v>
      </c>
      <c r="C45" s="175">
        <f>C11</f>
        <v>80500</v>
      </c>
      <c r="D45" s="183">
        <f>E11</f>
        <v>8100</v>
      </c>
      <c r="E45" s="183">
        <f>G11</f>
        <v>16100</v>
      </c>
      <c r="F45" s="183">
        <f>I11</f>
        <v>24200</v>
      </c>
      <c r="G45" s="183">
        <f>K11</f>
        <v>24200</v>
      </c>
      <c r="H45" s="183">
        <f>N11</f>
        <v>24200</v>
      </c>
      <c r="I45" s="199">
        <f>Q11</f>
        <v>24200</v>
      </c>
      <c r="J45" s="183">
        <f>T11</f>
        <v>24200</v>
      </c>
      <c r="K45" s="183">
        <f>W11</f>
        <v>24200</v>
      </c>
      <c r="L45" s="198">
        <f>Z11</f>
        <v>24200</v>
      </c>
      <c r="M45" s="375">
        <f>L11</f>
        <v>8000</v>
      </c>
      <c r="N45" s="193">
        <f>O11</f>
        <v>16100</v>
      </c>
      <c r="O45" s="193">
        <f>R11</f>
        <v>28100</v>
      </c>
      <c r="P45" s="193">
        <f>U11</f>
        <v>40200</v>
      </c>
      <c r="Q45" s="193">
        <f>X11</f>
        <v>56300</v>
      </c>
      <c r="R45" s="189">
        <f>AA11</f>
        <v>76400</v>
      </c>
      <c r="S45" s="15"/>
    </row>
    <row r="46" spans="1:24" x14ac:dyDescent="0.2">
      <c r="A46" s="16"/>
      <c r="B46" s="22">
        <v>2</v>
      </c>
      <c r="C46" s="176">
        <f>C12</f>
        <v>84500</v>
      </c>
      <c r="D46" s="184">
        <f>E12</f>
        <v>8500</v>
      </c>
      <c r="E46" s="184">
        <f>G12</f>
        <v>16900</v>
      </c>
      <c r="F46" s="184">
        <f>I12</f>
        <v>25400</v>
      </c>
      <c r="G46" s="184">
        <f>K12</f>
        <v>25400</v>
      </c>
      <c r="H46" s="184">
        <f>N12</f>
        <v>25400</v>
      </c>
      <c r="I46" s="201">
        <f>Q12</f>
        <v>25400</v>
      </c>
      <c r="J46" s="184">
        <f>T12</f>
        <v>25400</v>
      </c>
      <c r="K46" s="184">
        <f>W12</f>
        <v>25400</v>
      </c>
      <c r="L46" s="200">
        <f>Z12</f>
        <v>25400</v>
      </c>
      <c r="M46" s="376">
        <f>L12</f>
        <v>8400</v>
      </c>
      <c r="N46" s="194">
        <f>O12</f>
        <v>16900</v>
      </c>
      <c r="O46" s="194">
        <f>R12</f>
        <v>29500</v>
      </c>
      <c r="P46" s="194">
        <f>U12</f>
        <v>42200</v>
      </c>
      <c r="Q46" s="194">
        <f>X12</f>
        <v>59100</v>
      </c>
      <c r="R46" s="190">
        <f>AA12</f>
        <v>80200</v>
      </c>
      <c r="S46" s="17"/>
    </row>
    <row r="47" spans="1:24" x14ac:dyDescent="0.2">
      <c r="A47" s="16"/>
      <c r="B47" s="22">
        <v>3</v>
      </c>
      <c r="C47" s="176">
        <f>C13</f>
        <v>89200</v>
      </c>
      <c r="D47" s="184">
        <f>E13</f>
        <v>8900</v>
      </c>
      <c r="E47" s="184">
        <f>G13</f>
        <v>17800</v>
      </c>
      <c r="F47" s="184">
        <f>I13</f>
        <v>26800</v>
      </c>
      <c r="G47" s="184">
        <f>K13</f>
        <v>26800</v>
      </c>
      <c r="H47" s="184">
        <f>N13</f>
        <v>26800</v>
      </c>
      <c r="I47" s="201">
        <f>Q13</f>
        <v>26800</v>
      </c>
      <c r="J47" s="184">
        <f>T13</f>
        <v>26800</v>
      </c>
      <c r="K47" s="184">
        <f>W13</f>
        <v>26800</v>
      </c>
      <c r="L47" s="200">
        <f>Z13</f>
        <v>26800</v>
      </c>
      <c r="M47" s="376">
        <f>L13</f>
        <v>8900</v>
      </c>
      <c r="N47" s="194">
        <f>O13</f>
        <v>17800</v>
      </c>
      <c r="O47" s="194">
        <f>R13</f>
        <v>31200</v>
      </c>
      <c r="P47" s="194">
        <f>U13</f>
        <v>44600</v>
      </c>
      <c r="Q47" s="194">
        <f>X13</f>
        <v>62400</v>
      </c>
      <c r="R47" s="190">
        <f>AA13</f>
        <v>84700</v>
      </c>
      <c r="S47" s="17"/>
    </row>
    <row r="48" spans="1:24" x14ac:dyDescent="0.2">
      <c r="A48" s="16"/>
      <c r="B48" s="22">
        <v>4</v>
      </c>
      <c r="C48" s="176">
        <f>C14</f>
        <v>94700</v>
      </c>
      <c r="D48" s="184">
        <f>E14</f>
        <v>9500</v>
      </c>
      <c r="E48" s="184">
        <f>G14</f>
        <v>18900</v>
      </c>
      <c r="F48" s="184">
        <f>I14</f>
        <v>28400</v>
      </c>
      <c r="G48" s="184">
        <f>K14</f>
        <v>28400</v>
      </c>
      <c r="H48" s="184">
        <f>N14</f>
        <v>28400</v>
      </c>
      <c r="I48" s="201">
        <f>Q14</f>
        <v>28400</v>
      </c>
      <c r="J48" s="184">
        <f>T14</f>
        <v>28400</v>
      </c>
      <c r="K48" s="184">
        <f>W14</f>
        <v>28400</v>
      </c>
      <c r="L48" s="200">
        <f>Z14</f>
        <v>28400</v>
      </c>
      <c r="M48" s="376">
        <f>L14</f>
        <v>9500</v>
      </c>
      <c r="N48" s="194">
        <f>O14</f>
        <v>19000</v>
      </c>
      <c r="O48" s="194">
        <f>R14</f>
        <v>33200</v>
      </c>
      <c r="P48" s="194">
        <f>U14</f>
        <v>47400</v>
      </c>
      <c r="Q48" s="194">
        <f>X14</f>
        <v>66300</v>
      </c>
      <c r="R48" s="190">
        <f>AA14</f>
        <v>90000</v>
      </c>
      <c r="S48" s="17"/>
    </row>
    <row r="49" spans="1:19" ht="13.5" thickBot="1" x14ac:dyDescent="0.25">
      <c r="A49" s="18"/>
      <c r="B49" s="23">
        <v>5</v>
      </c>
      <c r="C49" s="177">
        <f>C15</f>
        <v>102000</v>
      </c>
      <c r="D49" s="185">
        <f>E15</f>
        <v>10200</v>
      </c>
      <c r="E49" s="185">
        <f>G15</f>
        <v>20400</v>
      </c>
      <c r="F49" s="185">
        <f>I15</f>
        <v>30600</v>
      </c>
      <c r="G49" s="185">
        <f>K15</f>
        <v>30600</v>
      </c>
      <c r="H49" s="185">
        <f>N15</f>
        <v>30600</v>
      </c>
      <c r="I49" s="203">
        <f>Q15</f>
        <v>30600</v>
      </c>
      <c r="J49" s="185">
        <f>T15</f>
        <v>30600</v>
      </c>
      <c r="K49" s="185">
        <f>W15</f>
        <v>30600</v>
      </c>
      <c r="L49" s="202">
        <f>Z15</f>
        <v>30600</v>
      </c>
      <c r="M49" s="377">
        <f>L15</f>
        <v>10200</v>
      </c>
      <c r="N49" s="195">
        <f>O15</f>
        <v>20400</v>
      </c>
      <c r="O49" s="195">
        <f>R15</f>
        <v>35700</v>
      </c>
      <c r="P49" s="195">
        <f>U15</f>
        <v>51000</v>
      </c>
      <c r="Q49" s="195">
        <f>X15</f>
        <v>71400</v>
      </c>
      <c r="R49" s="191">
        <f>AA15</f>
        <v>96900</v>
      </c>
      <c r="S49" s="12"/>
    </row>
    <row r="50" spans="1:19" x14ac:dyDescent="0.2">
      <c r="C50" s="196"/>
      <c r="D50" s="196">
        <f>IF(Assoc_curr_scale_Off=1,IF(Assoc_curr_step_Off&lt;&gt;0,LOOKUP(Assoc_curr_step_Off,AssocSteps_Off,HST1_AP_Off),0),0)</f>
        <v>0</v>
      </c>
      <c r="E50" s="196">
        <f>IF(Assoc_curr_scale_Off=2,IF(Assoc_curr_step_Off&lt;&gt;0,LOOKUP(Assoc_curr_step_Off,AssocSteps_Off,HST2_AP_Off),0),0)</f>
        <v>0</v>
      </c>
      <c r="F50" s="196">
        <f>IF(Assoc_curr_scale_Off=3,IF(Assoc_curr_step_Off&lt;&gt;0,LOOKUP(Assoc_curr_step_Off,AssocSteps_Off,HST3_AP_Off),0),0)</f>
        <v>0</v>
      </c>
      <c r="G50" s="196">
        <f>IF(Assoc_curr_scale_Off=4,IF(Assoc_curr_step_Off&lt;&gt;0,LOOKUP(Assoc_curr_step_Off,AssocSteps_Off,HST4_AP_Off),0),0)</f>
        <v>0</v>
      </c>
      <c r="H50" s="196">
        <f>IF(Assoc_curr_scale_Off=5,IF(Assoc_curr_step_Off&lt;&gt;0,LOOKUP(Assoc_curr_step_Off,AssocSteps_Off,HST5_AP_Off),0),0)</f>
        <v>0</v>
      </c>
      <c r="I50" s="196">
        <f>IF(Assoc_curr_scale_Off=6,IF(Assoc_curr_step_Off&lt;&gt;0,LOOKUP(Assoc_curr_step_Off,AssocSteps_Off,HST6_AP_Off),0),0)</f>
        <v>0</v>
      </c>
      <c r="J50" s="196">
        <f>IF(Assoc_curr_scale_Off=7,IF(Assoc_curr_step_Off&lt;&gt;0,LOOKUP(Assoc_curr_step_Off,AssocSteps_Off,HST7_AP_Off),0),0)</f>
        <v>0</v>
      </c>
      <c r="K50" s="196">
        <f>IF(Assoc_curr_scale_Off=8,IF(Assoc_curr_step_Off&lt;&gt;0,LOOKUP(Assoc_curr_step_Off,AssocSteps_Off,K45:K49),0),0)</f>
        <v>0</v>
      </c>
      <c r="L50" s="196">
        <f>IF(Assoc_curr_scale_Off=9,IF(Assoc_curr_step_Off&lt;&gt;0,LOOKUP(Assoc_curr_step_Off,AssocSteps_Off,L45:L49),0),0)</f>
        <v>0</v>
      </c>
      <c r="M50" s="204">
        <f>IF(Assoc_curr_scale_Off=4,IF(Assoc_curr_step_Off&lt;&gt;0,LOOKUP(Assoc_curr_step_Off,AssocSteps_Off,M45:M49),0),0)</f>
        <v>0</v>
      </c>
      <c r="N50" s="204">
        <f>IF(Assoc_curr_scale_Off=5,IF(Assoc_curr_step_Off&lt;&gt;0,LOOKUP(Assoc_curr_step_Off,AssocSteps_Off,N45:N49),0),0)</f>
        <v>0</v>
      </c>
      <c r="O50" s="204">
        <f>IF(Assoc_curr_scale_Off=6,IF(Assoc_curr_step_Off&lt;&gt;0,LOOKUP(Assoc_curr_step_Off,AssocSteps_Off,O45:O49),0),0)</f>
        <v>0</v>
      </c>
      <c r="P50" s="204">
        <f>IF(Assoc_curr_scale_Off=7,IF(Assoc_curr_step_Off&lt;&gt;0,LOOKUP(Assoc_curr_step_Off,AssocSteps_Off,P45:P49),0),0)</f>
        <v>0</v>
      </c>
      <c r="Q50" s="204">
        <f>IF(Assoc_curr_scale_Off=8,IF(Assoc_curr_step_Off&lt;&gt;0,LOOKUP(Assoc_curr_step_Off,AssocSteps_Off,Q45:Q49),0),0)</f>
        <v>0</v>
      </c>
      <c r="R50" s="204">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6" t="s">
        <v>2</v>
      </c>
      <c r="D55" s="197">
        <v>1</v>
      </c>
      <c r="E55" s="197">
        <v>2</v>
      </c>
      <c r="F55" s="197">
        <v>3</v>
      </c>
      <c r="G55" s="197">
        <v>4</v>
      </c>
      <c r="H55" s="197">
        <v>5</v>
      </c>
      <c r="I55" s="197">
        <v>6</v>
      </c>
      <c r="J55" s="197">
        <v>7</v>
      </c>
      <c r="K55" s="197">
        <v>8</v>
      </c>
      <c r="L55" s="178">
        <v>9</v>
      </c>
      <c r="M55" s="192">
        <v>4</v>
      </c>
      <c r="N55" s="192">
        <v>5</v>
      </c>
      <c r="O55" s="192">
        <v>6</v>
      </c>
      <c r="P55" s="192">
        <v>7</v>
      </c>
      <c r="Q55" s="192">
        <v>8</v>
      </c>
      <c r="R55" s="186">
        <v>9</v>
      </c>
    </row>
    <row r="56" spans="1:19" x14ac:dyDescent="0.2">
      <c r="A56" s="14" t="s">
        <v>25</v>
      </c>
      <c r="B56" s="21">
        <v>1</v>
      </c>
      <c r="C56" s="175">
        <f t="shared" ref="C56:C64" si="31">C16</f>
        <v>94800</v>
      </c>
      <c r="D56" s="183">
        <f>E16</f>
        <v>9500</v>
      </c>
      <c r="E56" s="183">
        <f>G16</f>
        <v>19000</v>
      </c>
      <c r="F56" s="183">
        <f>I16</f>
        <v>28400</v>
      </c>
      <c r="G56" s="183">
        <f>K16</f>
        <v>28400</v>
      </c>
      <c r="H56" s="183">
        <f>N16</f>
        <v>28400</v>
      </c>
      <c r="I56" s="199">
        <f>Q16</f>
        <v>28400</v>
      </c>
      <c r="J56" s="183">
        <f>T16</f>
        <v>28400</v>
      </c>
      <c r="K56" s="183">
        <f>W16</f>
        <v>28400</v>
      </c>
      <c r="L56" s="198">
        <f>Z16</f>
        <v>28400</v>
      </c>
      <c r="M56" s="375">
        <f>L16</f>
        <v>9500</v>
      </c>
      <c r="N56" s="193">
        <f>O16</f>
        <v>19000</v>
      </c>
      <c r="O56" s="193">
        <f>R16</f>
        <v>33200</v>
      </c>
      <c r="P56" s="193">
        <f>U16</f>
        <v>47400</v>
      </c>
      <c r="Q56" s="193">
        <f>X16</f>
        <v>66400</v>
      </c>
      <c r="R56" s="189">
        <f>AA16</f>
        <v>90100</v>
      </c>
      <c r="S56" s="15"/>
    </row>
    <row r="57" spans="1:19" x14ac:dyDescent="0.2">
      <c r="A57" s="16"/>
      <c r="B57" s="22">
        <v>2</v>
      </c>
      <c r="C57" s="176">
        <f t="shared" si="31"/>
        <v>102100</v>
      </c>
      <c r="D57" s="184">
        <f t="shared" ref="D57:D64" si="32">E17</f>
        <v>10200</v>
      </c>
      <c r="E57" s="184">
        <f t="shared" ref="E57:E63" si="33">G17</f>
        <v>20400</v>
      </c>
      <c r="F57" s="184">
        <f t="shared" ref="F57:F63" si="34">I17</f>
        <v>30600</v>
      </c>
      <c r="G57" s="184">
        <f t="shared" ref="G57:G63" si="35">K17</f>
        <v>30600</v>
      </c>
      <c r="H57" s="184">
        <f t="shared" ref="H57:H63" si="36">N17</f>
        <v>30600</v>
      </c>
      <c r="I57" s="201">
        <f t="shared" ref="I57:I63" si="37">Q17</f>
        <v>30600</v>
      </c>
      <c r="J57" s="184">
        <f t="shared" ref="J57:J63" si="38">T17</f>
        <v>30600</v>
      </c>
      <c r="K57" s="184">
        <f t="shared" ref="K57:K64" si="39">W17</f>
        <v>30600</v>
      </c>
      <c r="L57" s="200">
        <f t="shared" ref="L57:L64" si="40">Z17</f>
        <v>30600</v>
      </c>
      <c r="M57" s="376">
        <f t="shared" ref="M57:M64" si="41">L17</f>
        <v>10200</v>
      </c>
      <c r="N57" s="194">
        <f t="shared" ref="N57:N64" si="42">O17</f>
        <v>20500</v>
      </c>
      <c r="O57" s="194">
        <f t="shared" ref="O57:O64" si="43">R17</f>
        <v>35800</v>
      </c>
      <c r="P57" s="194">
        <f t="shared" ref="P57:P64" si="44">U17</f>
        <v>51100</v>
      </c>
      <c r="Q57" s="194">
        <f t="shared" ref="Q57:Q64" si="45">X17</f>
        <v>71500</v>
      </c>
      <c r="R57" s="190">
        <f t="shared" ref="R57:R64" si="46">AA17</f>
        <v>97000</v>
      </c>
      <c r="S57" s="17"/>
    </row>
    <row r="58" spans="1:19" x14ac:dyDescent="0.2">
      <c r="A58" s="16"/>
      <c r="B58" s="22">
        <v>3</v>
      </c>
      <c r="C58" s="176">
        <f t="shared" si="31"/>
        <v>109600</v>
      </c>
      <c r="D58" s="184">
        <f t="shared" si="32"/>
        <v>11000</v>
      </c>
      <c r="E58" s="184">
        <f t="shared" si="33"/>
        <v>21900</v>
      </c>
      <c r="F58" s="184">
        <f t="shared" si="34"/>
        <v>32900</v>
      </c>
      <c r="G58" s="184">
        <f t="shared" si="35"/>
        <v>32900</v>
      </c>
      <c r="H58" s="184">
        <f t="shared" si="36"/>
        <v>32900</v>
      </c>
      <c r="I58" s="201">
        <f t="shared" si="37"/>
        <v>32900</v>
      </c>
      <c r="J58" s="184">
        <f t="shared" si="38"/>
        <v>32900</v>
      </c>
      <c r="K58" s="184">
        <f t="shared" si="39"/>
        <v>32900</v>
      </c>
      <c r="L58" s="200">
        <f t="shared" si="40"/>
        <v>32900</v>
      </c>
      <c r="M58" s="376">
        <f t="shared" si="41"/>
        <v>10900</v>
      </c>
      <c r="N58" s="194">
        <f t="shared" si="42"/>
        <v>21900</v>
      </c>
      <c r="O58" s="194">
        <f t="shared" si="43"/>
        <v>38300</v>
      </c>
      <c r="P58" s="194">
        <f t="shared" si="44"/>
        <v>54800</v>
      </c>
      <c r="Q58" s="194">
        <f t="shared" si="45"/>
        <v>76700</v>
      </c>
      <c r="R58" s="190">
        <f t="shared" si="46"/>
        <v>104100</v>
      </c>
      <c r="S58" s="17"/>
    </row>
    <row r="59" spans="1:19" x14ac:dyDescent="0.2">
      <c r="A59" s="16"/>
      <c r="B59" s="22">
        <v>4</v>
      </c>
      <c r="C59" s="176">
        <f t="shared" si="31"/>
        <v>117400</v>
      </c>
      <c r="D59" s="184">
        <f t="shared" si="32"/>
        <v>11700</v>
      </c>
      <c r="E59" s="184">
        <f t="shared" si="33"/>
        <v>23500</v>
      </c>
      <c r="F59" s="184">
        <f t="shared" si="34"/>
        <v>35200</v>
      </c>
      <c r="G59" s="184">
        <f t="shared" si="35"/>
        <v>35200</v>
      </c>
      <c r="H59" s="184">
        <f t="shared" si="36"/>
        <v>35200</v>
      </c>
      <c r="I59" s="201">
        <f t="shared" si="37"/>
        <v>35200</v>
      </c>
      <c r="J59" s="184">
        <f t="shared" si="38"/>
        <v>35200</v>
      </c>
      <c r="K59" s="184">
        <f t="shared" si="39"/>
        <v>35200</v>
      </c>
      <c r="L59" s="200">
        <f t="shared" si="40"/>
        <v>35200</v>
      </c>
      <c r="M59" s="376">
        <f t="shared" si="41"/>
        <v>11800</v>
      </c>
      <c r="N59" s="194">
        <f t="shared" si="42"/>
        <v>23500</v>
      </c>
      <c r="O59" s="194">
        <f t="shared" si="43"/>
        <v>41100</v>
      </c>
      <c r="P59" s="194">
        <f t="shared" si="44"/>
        <v>58700</v>
      </c>
      <c r="Q59" s="194">
        <f t="shared" si="45"/>
        <v>82200</v>
      </c>
      <c r="R59" s="190">
        <f t="shared" si="46"/>
        <v>111600</v>
      </c>
      <c r="S59" s="17"/>
    </row>
    <row r="60" spans="1:19" x14ac:dyDescent="0.2">
      <c r="A60" s="16"/>
      <c r="B60" s="22">
        <v>5</v>
      </c>
      <c r="C60" s="176">
        <f t="shared" si="31"/>
        <v>125900</v>
      </c>
      <c r="D60" s="184">
        <f t="shared" si="32"/>
        <v>12600</v>
      </c>
      <c r="E60" s="184">
        <f t="shared" si="33"/>
        <v>25200</v>
      </c>
      <c r="F60" s="184">
        <f t="shared" si="34"/>
        <v>37800</v>
      </c>
      <c r="G60" s="184">
        <f t="shared" si="35"/>
        <v>37800</v>
      </c>
      <c r="H60" s="184">
        <f t="shared" si="36"/>
        <v>37800</v>
      </c>
      <c r="I60" s="201">
        <f t="shared" si="37"/>
        <v>37800</v>
      </c>
      <c r="J60" s="184">
        <f t="shared" si="38"/>
        <v>37800</v>
      </c>
      <c r="K60" s="184">
        <f t="shared" si="39"/>
        <v>37800</v>
      </c>
      <c r="L60" s="200">
        <f t="shared" si="40"/>
        <v>37800</v>
      </c>
      <c r="M60" s="376">
        <f t="shared" si="41"/>
        <v>12600</v>
      </c>
      <c r="N60" s="194">
        <f t="shared" si="42"/>
        <v>25200</v>
      </c>
      <c r="O60" s="194">
        <f t="shared" si="43"/>
        <v>44000</v>
      </c>
      <c r="P60" s="194">
        <f t="shared" si="44"/>
        <v>62900</v>
      </c>
      <c r="Q60" s="194">
        <f t="shared" si="45"/>
        <v>88100</v>
      </c>
      <c r="R60" s="190">
        <f t="shared" si="46"/>
        <v>119600</v>
      </c>
      <c r="S60" s="17"/>
    </row>
    <row r="61" spans="1:19" x14ac:dyDescent="0.2">
      <c r="A61" s="16"/>
      <c r="B61" s="22">
        <v>6</v>
      </c>
      <c r="C61" s="176">
        <f t="shared" si="31"/>
        <v>136300</v>
      </c>
      <c r="D61" s="184">
        <f t="shared" si="32"/>
        <v>13600</v>
      </c>
      <c r="E61" s="184">
        <f t="shared" si="33"/>
        <v>27300</v>
      </c>
      <c r="F61" s="184">
        <f t="shared" si="34"/>
        <v>40900</v>
      </c>
      <c r="G61" s="184">
        <f t="shared" si="35"/>
        <v>40900</v>
      </c>
      <c r="H61" s="184">
        <f t="shared" si="36"/>
        <v>40900</v>
      </c>
      <c r="I61" s="201">
        <f t="shared" si="37"/>
        <v>40900</v>
      </c>
      <c r="J61" s="184">
        <f t="shared" si="38"/>
        <v>40900</v>
      </c>
      <c r="K61" s="184">
        <f t="shared" si="39"/>
        <v>40900</v>
      </c>
      <c r="L61" s="200">
        <f t="shared" si="40"/>
        <v>40900</v>
      </c>
      <c r="M61" s="376">
        <f t="shared" si="41"/>
        <v>13600</v>
      </c>
      <c r="N61" s="194">
        <f t="shared" si="42"/>
        <v>27300</v>
      </c>
      <c r="O61" s="194">
        <f t="shared" si="43"/>
        <v>47700</v>
      </c>
      <c r="P61" s="194">
        <f t="shared" si="44"/>
        <v>68100</v>
      </c>
      <c r="Q61" s="194">
        <f t="shared" si="45"/>
        <v>95400</v>
      </c>
      <c r="R61" s="190">
        <f t="shared" si="46"/>
        <v>129500</v>
      </c>
      <c r="S61" s="17"/>
    </row>
    <row r="62" spans="1:19" x14ac:dyDescent="0.2">
      <c r="A62" s="16"/>
      <c r="B62" s="22">
        <v>7</v>
      </c>
      <c r="C62" s="176">
        <f t="shared" si="31"/>
        <v>147500</v>
      </c>
      <c r="D62" s="184">
        <f t="shared" si="32"/>
        <v>14800</v>
      </c>
      <c r="E62" s="184">
        <f t="shared" si="33"/>
        <v>29500</v>
      </c>
      <c r="F62" s="184">
        <f t="shared" si="34"/>
        <v>44300</v>
      </c>
      <c r="G62" s="184">
        <f t="shared" si="35"/>
        <v>44300</v>
      </c>
      <c r="H62" s="184">
        <f t="shared" si="36"/>
        <v>44300</v>
      </c>
      <c r="I62" s="201">
        <f t="shared" si="37"/>
        <v>44300</v>
      </c>
      <c r="J62" s="184">
        <f t="shared" si="38"/>
        <v>44300</v>
      </c>
      <c r="K62" s="184">
        <f t="shared" si="39"/>
        <v>44300</v>
      </c>
      <c r="L62" s="200">
        <f t="shared" si="40"/>
        <v>44300</v>
      </c>
      <c r="M62" s="376">
        <f t="shared" si="41"/>
        <v>14700</v>
      </c>
      <c r="N62" s="194">
        <f t="shared" si="42"/>
        <v>29500</v>
      </c>
      <c r="O62" s="194">
        <f t="shared" si="43"/>
        <v>51600</v>
      </c>
      <c r="P62" s="194">
        <f t="shared" si="44"/>
        <v>73700</v>
      </c>
      <c r="Q62" s="194">
        <f t="shared" si="45"/>
        <v>103200</v>
      </c>
      <c r="R62" s="190">
        <f t="shared" si="46"/>
        <v>140100</v>
      </c>
      <c r="S62" s="17"/>
    </row>
    <row r="63" spans="1:19" ht="13.5" thickBot="1" x14ac:dyDescent="0.25">
      <c r="A63" s="344"/>
      <c r="B63" s="22">
        <v>8</v>
      </c>
      <c r="C63" s="176">
        <f t="shared" si="31"/>
        <v>159700</v>
      </c>
      <c r="D63" s="184">
        <f t="shared" si="32"/>
        <v>16000</v>
      </c>
      <c r="E63" s="184">
        <f t="shared" si="33"/>
        <v>31900</v>
      </c>
      <c r="F63" s="184">
        <f t="shared" si="34"/>
        <v>47900</v>
      </c>
      <c r="G63" s="184">
        <f t="shared" si="35"/>
        <v>47900</v>
      </c>
      <c r="H63" s="184">
        <f t="shared" si="36"/>
        <v>47900</v>
      </c>
      <c r="I63" s="201">
        <f t="shared" si="37"/>
        <v>47900</v>
      </c>
      <c r="J63" s="184">
        <f t="shared" si="38"/>
        <v>47900</v>
      </c>
      <c r="K63" s="184">
        <f t="shared" si="39"/>
        <v>47900</v>
      </c>
      <c r="L63" s="200">
        <f t="shared" si="40"/>
        <v>47900</v>
      </c>
      <c r="M63" s="376">
        <f t="shared" si="41"/>
        <v>16000</v>
      </c>
      <c r="N63" s="194">
        <f t="shared" si="42"/>
        <v>32000</v>
      </c>
      <c r="O63" s="194">
        <f t="shared" si="43"/>
        <v>55900</v>
      </c>
      <c r="P63" s="194">
        <f t="shared" si="44"/>
        <v>79900</v>
      </c>
      <c r="Q63" s="194">
        <f t="shared" si="45"/>
        <v>111800</v>
      </c>
      <c r="R63" s="190">
        <f t="shared" si="46"/>
        <v>151700</v>
      </c>
      <c r="S63" s="12"/>
    </row>
    <row r="64" spans="1:19" ht="13.5" thickBot="1" x14ac:dyDescent="0.25">
      <c r="A64" s="349"/>
      <c r="B64" s="345">
        <v>9</v>
      </c>
      <c r="C64" s="346">
        <f t="shared" si="31"/>
        <v>173000</v>
      </c>
      <c r="D64" s="347">
        <f t="shared" si="32"/>
        <v>17300</v>
      </c>
      <c r="E64" s="347">
        <f>G24</f>
        <v>34600</v>
      </c>
      <c r="F64" s="347">
        <f>I24</f>
        <v>51900</v>
      </c>
      <c r="G64" s="347">
        <f>K24</f>
        <v>51900</v>
      </c>
      <c r="H64" s="347">
        <f>N24</f>
        <v>51900</v>
      </c>
      <c r="I64" s="348">
        <f>Q24</f>
        <v>51900</v>
      </c>
      <c r="J64" s="185">
        <f>T24</f>
        <v>51900</v>
      </c>
      <c r="K64" s="185">
        <f t="shared" si="39"/>
        <v>51900</v>
      </c>
      <c r="L64" s="202">
        <f t="shared" si="40"/>
        <v>51900</v>
      </c>
      <c r="M64" s="377">
        <f t="shared" si="41"/>
        <v>17300</v>
      </c>
      <c r="N64" s="195">
        <f t="shared" si="42"/>
        <v>34600</v>
      </c>
      <c r="O64" s="195">
        <f t="shared" si="43"/>
        <v>60600</v>
      </c>
      <c r="P64" s="195">
        <f t="shared" si="44"/>
        <v>86500</v>
      </c>
      <c r="Q64" s="195">
        <f t="shared" si="45"/>
        <v>121100</v>
      </c>
      <c r="R64" s="191">
        <f t="shared" si="46"/>
        <v>164400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password="E33D"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3"/>
  <sheetViews>
    <sheetView topLeftCell="A7" zoomScale="125" zoomScaleNormal="125" zoomScalePageLayoutView="125" workbookViewId="0">
      <selection activeCell="B11" sqref="B11"/>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50"/>
      <c r="C1" s="450"/>
      <c r="D1" s="450"/>
      <c r="E1" s="450"/>
    </row>
    <row r="2" spans="2:7" ht="59.1" customHeight="1" x14ac:dyDescent="0.25">
      <c r="B2" s="765" t="s">
        <v>151</v>
      </c>
      <c r="C2" s="765"/>
      <c r="D2" s="765"/>
      <c r="E2" s="765"/>
      <c r="F2" s="765"/>
    </row>
    <row r="3" spans="2:7" ht="13.5" thickBot="1" x14ac:dyDescent="0.25"/>
    <row r="4" spans="2:7" ht="48" thickBot="1" x14ac:dyDescent="0.25">
      <c r="B4" s="451" t="s">
        <v>152</v>
      </c>
      <c r="C4" s="452" t="s">
        <v>153</v>
      </c>
      <c r="D4" s="452" t="s">
        <v>154</v>
      </c>
      <c r="E4" s="452" t="s">
        <v>155</v>
      </c>
      <c r="F4" s="452" t="s">
        <v>156</v>
      </c>
      <c r="G4" s="453" t="s">
        <v>157</v>
      </c>
    </row>
    <row r="5" spans="2:7" ht="63.75" thickBot="1" x14ac:dyDescent="0.25">
      <c r="B5" s="454" t="s">
        <v>158</v>
      </c>
      <c r="C5" s="455" t="s">
        <v>159</v>
      </c>
      <c r="D5" s="456">
        <v>199700</v>
      </c>
      <c r="E5" s="455" t="s">
        <v>160</v>
      </c>
      <c r="F5" s="455" t="s">
        <v>161</v>
      </c>
      <c r="G5" s="457" t="s">
        <v>162</v>
      </c>
    </row>
    <row r="6" spans="2:7" ht="23.1" customHeight="1" x14ac:dyDescent="0.2">
      <c r="B6" s="769" t="s">
        <v>163</v>
      </c>
      <c r="C6" s="769" t="s">
        <v>164</v>
      </c>
      <c r="D6" s="458" t="s">
        <v>165</v>
      </c>
      <c r="E6" s="769" t="s">
        <v>167</v>
      </c>
      <c r="F6" s="769" t="s">
        <v>168</v>
      </c>
      <c r="G6" s="769" t="s">
        <v>162</v>
      </c>
    </row>
    <row r="7" spans="2:7" ht="48" thickBot="1" x14ac:dyDescent="0.25">
      <c r="B7" s="770"/>
      <c r="C7" s="770"/>
      <c r="D7" s="455" t="s">
        <v>166</v>
      </c>
      <c r="E7" s="770"/>
      <c r="F7" s="770"/>
      <c r="G7" s="770"/>
    </row>
    <row r="8" spans="2:7" ht="33" customHeight="1" x14ac:dyDescent="0.2">
      <c r="B8" s="769" t="s">
        <v>163</v>
      </c>
      <c r="C8" s="769" t="s">
        <v>169</v>
      </c>
      <c r="D8" s="458" t="s">
        <v>165</v>
      </c>
      <c r="E8" s="769" t="s">
        <v>171</v>
      </c>
      <c r="F8" s="769" t="s">
        <v>168</v>
      </c>
      <c r="G8" s="769" t="s">
        <v>162</v>
      </c>
    </row>
    <row r="9" spans="2:7" ht="48" thickBot="1" x14ac:dyDescent="0.25">
      <c r="B9" s="770"/>
      <c r="C9" s="770"/>
      <c r="D9" s="455" t="s">
        <v>170</v>
      </c>
      <c r="E9" s="770"/>
      <c r="F9" s="770"/>
      <c r="G9" s="770"/>
    </row>
    <row r="10" spans="2:7" ht="32.25" thickBot="1" x14ac:dyDescent="0.25">
      <c r="B10" s="454" t="s">
        <v>212</v>
      </c>
      <c r="C10" s="455" t="s">
        <v>164</v>
      </c>
      <c r="D10" s="456">
        <v>179700</v>
      </c>
      <c r="E10" s="455" t="s">
        <v>172</v>
      </c>
      <c r="F10" s="455" t="s">
        <v>173</v>
      </c>
      <c r="G10" s="455" t="s">
        <v>162</v>
      </c>
    </row>
    <row r="11" spans="2:7" ht="63.75" thickBot="1" x14ac:dyDescent="0.25">
      <c r="B11" s="629" t="s">
        <v>212</v>
      </c>
      <c r="C11" s="455" t="s">
        <v>169</v>
      </c>
      <c r="D11" s="456">
        <v>179700</v>
      </c>
      <c r="E11" s="455" t="s">
        <v>171</v>
      </c>
      <c r="F11" s="455" t="s">
        <v>173</v>
      </c>
      <c r="G11" s="455" t="s">
        <v>162</v>
      </c>
    </row>
    <row r="12" spans="2:7" ht="63.75" thickBot="1" x14ac:dyDescent="0.25">
      <c r="B12" s="629" t="s">
        <v>213</v>
      </c>
      <c r="C12" s="455" t="s">
        <v>164</v>
      </c>
      <c r="D12" s="456">
        <v>181500</v>
      </c>
      <c r="E12" s="455" t="s">
        <v>171</v>
      </c>
      <c r="F12" s="455" t="s">
        <v>211</v>
      </c>
      <c r="G12" s="455" t="s">
        <v>162</v>
      </c>
    </row>
    <row r="13" spans="2:7" ht="63.75" thickBot="1" x14ac:dyDescent="0.25">
      <c r="B13" s="454" t="s">
        <v>213</v>
      </c>
      <c r="C13" s="455" t="s">
        <v>169</v>
      </c>
      <c r="D13" s="456">
        <v>181500</v>
      </c>
      <c r="E13" s="455" t="s">
        <v>171</v>
      </c>
      <c r="F13" s="455" t="s">
        <v>211</v>
      </c>
      <c r="G13" s="455" t="s">
        <v>162</v>
      </c>
    </row>
    <row r="16" spans="2:7" ht="23.1" customHeight="1" x14ac:dyDescent="0.2">
      <c r="B16" s="766" t="s">
        <v>174</v>
      </c>
      <c r="C16" s="766"/>
      <c r="D16" s="766"/>
      <c r="E16" s="766"/>
      <c r="F16" s="766"/>
      <c r="G16" s="766"/>
    </row>
    <row r="17" spans="2:7" ht="18.95" customHeight="1" x14ac:dyDescent="0.2">
      <c r="B17" s="767" t="s">
        <v>175</v>
      </c>
      <c r="C17" s="767"/>
      <c r="D17" s="767"/>
      <c r="E17" s="767"/>
      <c r="F17" s="767"/>
      <c r="G17" s="767"/>
    </row>
    <row r="19" spans="2:7" x14ac:dyDescent="0.2">
      <c r="B19" s="768" t="s">
        <v>176</v>
      </c>
      <c r="C19" s="768"/>
      <c r="D19" s="768"/>
      <c r="E19" s="768"/>
      <c r="F19" s="768"/>
    </row>
    <row r="20" spans="2:7" x14ac:dyDescent="0.2">
      <c r="B20" s="251" t="s">
        <v>177</v>
      </c>
      <c r="C20" s="449"/>
      <c r="D20" s="449"/>
      <c r="E20" s="449"/>
      <c r="F20" s="449"/>
    </row>
    <row r="21" spans="2:7" x14ac:dyDescent="0.2">
      <c r="B21" s="251" t="s">
        <v>178</v>
      </c>
    </row>
    <row r="23" spans="2:7" x14ac:dyDescent="0.2">
      <c r="B23" s="449" t="s">
        <v>179</v>
      </c>
    </row>
  </sheetData>
  <sheetProtection password="E33D" sheet="1" objects="1" scenarios="1"/>
  <mergeCells count="14">
    <mergeCell ref="B2:F2"/>
    <mergeCell ref="B16:G16"/>
    <mergeCell ref="B17:G17"/>
    <mergeCell ref="B19:F19"/>
    <mergeCell ref="B6:B7"/>
    <mergeCell ref="C6:C7"/>
    <mergeCell ref="E6:E7"/>
    <mergeCell ref="F6:F7"/>
    <mergeCell ref="G6:G7"/>
    <mergeCell ref="B8:B9"/>
    <mergeCell ref="C8:C9"/>
    <mergeCell ref="E8:E9"/>
    <mergeCell ref="F8:F9"/>
    <mergeCell ref="G8:G9"/>
  </mergeCells>
  <hyperlinks>
    <hyperlink ref="B16" r:id="rId1"/>
    <hyperlink ref="C16" r:id="rId2" display="http://report.nih.gov/FileLink.aspx?rid=824"/>
    <hyperlink ref="D16" r:id="rId3" display="http://report.nih.gov/FileLink.aspx?rid=824"/>
    <hyperlink ref="E16" r:id="rId4" display="http://report.nih.gov/FileLink.aspx?rid=824"/>
    <hyperlink ref="F16" r:id="rId5" display="http://report.nih.gov/FileLink.aspx?rid=824"/>
    <hyperlink ref="G16" r:id="rId6" display="http://report.nih.gov/FileLink.aspx?rid=824"/>
    <hyperlink ref="B17" r:id="rId7"/>
    <hyperlink ref="C17" r:id="rId8" display="http://grants.nih.gov/grants/guide/notice-files/NOT-OD-12-035.html"/>
    <hyperlink ref="D17" r:id="rId9" display="http://grants.nih.gov/grants/guide/notice-files/NOT-OD-12-035.html"/>
    <hyperlink ref="E17" r:id="rId10" display="http://grants.nih.gov/grants/guide/notice-files/NOT-OD-12-035.html"/>
    <hyperlink ref="F17" r:id="rId11" display="http://grants.nih.gov/grants/guide/notice-files/NOT-OD-12-035.html"/>
    <hyperlink ref="G17" r:id="rId12" display="http://grants.nih.gov/grants/guide/notice-files/NOT-OD-12-035.html"/>
    <hyperlink ref="B21" r:id="rId13"/>
    <hyperlink ref="B20"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2014-03-19T19:49:29Z</cp:lastPrinted>
  <dcterms:created xsi:type="dcterms:W3CDTF">1997-07-17T19:35:58Z</dcterms:created>
  <dcterms:modified xsi:type="dcterms:W3CDTF">2014-04-24T18:06:57Z</dcterms:modified>
</cp:coreProperties>
</file>